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ЭтаКнига"/>
  <bookViews>
    <workbookView windowWidth="21000" windowHeight="12315"/>
  </bookViews>
  <sheets>
    <sheet name="2022" sheetId="7" r:id="rId1"/>
  </sheets>
  <definedNames>
    <definedName name="_xlnm.Print_Area" localSheetId="0">'2022'!$A$1:$AB$34</definedName>
  </definedNames>
  <calcPr calcId="144525"/>
</workbook>
</file>

<file path=xl/sharedStrings.xml><?xml version="1.0" encoding="utf-8"?>
<sst xmlns="http://schemas.openxmlformats.org/spreadsheetml/2006/main" count="79" uniqueCount="59">
  <si>
    <t>Приложение 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</si>
  <si>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</si>
  <si>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к Решению  Совета депутатов муниципального образования "Окинский район"</t>
  </si>
  <si>
    <t>"О бюджете муниципального района на 2023 год и на плановый период 2024 и 2025 годов"</t>
  </si>
  <si>
    <t xml:space="preserve"> </t>
  </si>
  <si>
    <t xml:space="preserve">Прогноз поступления налоговых и неналоговых доходов </t>
  </si>
  <si>
    <t>в  бюджет муниципального района на 2023 год</t>
  </si>
  <si>
    <t xml:space="preserve">  Единица измерения: тыс. руб. </t>
  </si>
  <si>
    <t>Код</t>
  </si>
  <si>
    <t xml:space="preserve">Наименование </t>
  </si>
  <si>
    <t>Первонач. проект 2019</t>
  </si>
  <si>
    <t>Сумма уточн. 2019</t>
  </si>
  <si>
    <t>поправка</t>
  </si>
  <si>
    <t>Сумма</t>
  </si>
  <si>
    <t>Поправка</t>
  </si>
  <si>
    <t xml:space="preserve">Сумма </t>
  </si>
  <si>
    <t>Сумма на 2020 год</t>
  </si>
  <si>
    <t>Сумма на 2021 год</t>
  </si>
  <si>
    <t>Отклонение</t>
  </si>
  <si>
    <t>Поправки</t>
  </si>
  <si>
    <t>Первоначальная сумма</t>
  </si>
  <si>
    <t>100 00000 00 0000 000</t>
  </si>
  <si>
    <t>НАЛОГОВЫЕ И НЕНАЛОГОВЫЕ ДОХОДЫ</t>
  </si>
  <si>
    <t>101 00000 00 0000 000</t>
  </si>
  <si>
    <t xml:space="preserve">Налоги на прибыль, доходы </t>
  </si>
  <si>
    <t xml:space="preserve"> 101 02000 01 0000 110</t>
  </si>
  <si>
    <t>Налог на доходы физических лиц</t>
  </si>
  <si>
    <t>103 00000 00 0000 000</t>
  </si>
  <si>
    <t>Налоги на товары (работы, услуги), реализуемые на территории Российской Федерации</t>
  </si>
  <si>
    <t>103 02000 01 0000 110</t>
  </si>
  <si>
    <t>Акцизы по подакцизным товарам (продукции), производимым на территории Российской Федерации</t>
  </si>
  <si>
    <t xml:space="preserve"> 105 00000 00 0000 000 </t>
  </si>
  <si>
    <t>Налоги на совокупный доход</t>
  </si>
  <si>
    <t>105 01000 01 0000 110</t>
  </si>
  <si>
    <t>Налог, взимаемый в связи с применением упрощенной системы налогообложения</t>
  </si>
  <si>
    <t>105 03000 01 0000 110</t>
  </si>
  <si>
    <t>Единый сельскохозяйственный налог</t>
  </si>
  <si>
    <t>105 04000 02 0000 110</t>
  </si>
  <si>
    <t>Налог, взимаемый в связи с применением патентной системы налогообложения</t>
  </si>
  <si>
    <t>108 00000 00 0000 000</t>
  </si>
  <si>
    <t>Государственная пошлина, сборы</t>
  </si>
  <si>
    <t>108 03010 01 0000 110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</si>
  <si>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</si>
  <si>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111 00000 00 0000 000 </t>
  </si>
  <si>
    <t>Доходы от использования имущества, находящегося в государственной и муниципальной собственности</t>
  </si>
  <si>
    <t>111 05013 05 0000 120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</si>
  <si>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</si>
  <si>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</si>
  <si>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</si>
  <si>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112 00000 00 0000 000</t>
  </si>
  <si>
    <t>Платежи при пользовании природными ресурсами</t>
  </si>
  <si>
    <t>112 01000 01 0000 000</t>
  </si>
  <si>
    <t>Плата за негативное воздействие на окружающую среду</t>
  </si>
  <si>
    <t>114 00000 00 0000 000</t>
  </si>
  <si>
    <t>Доходы от продажи материальных и нематериальных активов</t>
  </si>
  <si>
    <t>114 06013 05 0000 430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</si>
  <si>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</si>
  <si>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116 00000 00 0000 000</t>
  </si>
  <si>
    <t>Штрафы, санкции, возмещение ущерба</t>
  </si>
</sst>
</file>

<file path=xl/styles.xml><?xml version="1.0" encoding="utf-8"?>
<styleSheet xmlns="http://schemas.openxmlformats.org/spreadsheetml/2006/main" xmlns:xr9="http://schemas.microsoft.com/office/spreadsheetml/2016/revision9">
  <numFmts count="9">
    <numFmt numFmtId="176" formatCode="_-* #\ ##0.00\ _₽_-;\-* #\ ##0.00\ _₽_-;_-* &quot;-&quot;??\ _₽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_-* #\ ##0.000\ _₽_-;\-* #\ ##0.000\ _₽_-;_-* &quot;-&quot;??\ _₽_-;_-@_-"/>
    <numFmt numFmtId="181" formatCode="_-* #\ ##0.000_р_._-;\-* #\ ##0.000_р_._-;_-* &quot;-&quot;???_р_._-;_-@_-"/>
    <numFmt numFmtId="182" formatCode="#\ ##0.000"/>
    <numFmt numFmtId="183" formatCode="_-* #\ ##0.000\ _₽_-;\-* #\ ##0.000\ _₽_-;_-* &quot;-&quot;???\ _₽_-;_-@_-"/>
    <numFmt numFmtId="184" formatCode="0.000"/>
  </numFmts>
  <fonts count="27">
    <font>
      <sz val="10"/>
      <name val="Arial Cyr"/>
      <charset val="204"/>
    </font>
    <font>
      <sz val="1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9"/>
      <name val="Times New Roman"/>
      <charset val="204"/>
    </font>
    <font>
      <b/>
      <sz val="1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8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73">
    <xf numFmtId="0" fontId="0" fillId="0" borderId="0" xfId="0"/>
    <xf numFmtId="0" fontId="1" fillId="0" borderId="0" xfId="0" applyFont="1"/>
    <xf numFmtId="180" fontId="1" fillId="0" borderId="0" xfId="1" applyNumberFormat="1" applyFont="1" applyAlignment="1">
      <alignment horizontal="center"/>
    </xf>
    <xf numFmtId="176" fontId="2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180" fontId="2" fillId="0" borderId="2" xfId="1" applyNumberFormat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justify"/>
    </xf>
    <xf numFmtId="180" fontId="3" fillId="0" borderId="2" xfId="1" applyNumberFormat="1" applyFont="1" applyBorder="1" applyAlignment="1">
      <alignment horizontal="center" vertical="center" wrapText="1"/>
    </xf>
    <xf numFmtId="181" fontId="5" fillId="0" borderId="2" xfId="0" applyNumberFormat="1" applyFont="1" applyBorder="1" applyAlignment="1">
      <alignment horizontal="center" vertical="center"/>
    </xf>
    <xf numFmtId="180" fontId="3" fillId="0" borderId="2" xfId="1" applyNumberFormat="1" applyFont="1" applyFill="1" applyBorder="1" applyAlignment="1">
      <alignment horizontal="center"/>
    </xf>
    <xf numFmtId="182" fontId="3" fillId="0" borderId="2" xfId="0" applyNumberFormat="1" applyFont="1" applyFill="1" applyBorder="1"/>
    <xf numFmtId="180" fontId="3" fillId="0" borderId="2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justify"/>
    </xf>
    <xf numFmtId="180" fontId="2" fillId="0" borderId="2" xfId="1" applyNumberFormat="1" applyFont="1" applyBorder="1" applyAlignment="1">
      <alignment horizontal="center"/>
    </xf>
    <xf numFmtId="182" fontId="2" fillId="0" borderId="2" xfId="0" applyNumberFormat="1" applyFont="1" applyBorder="1"/>
    <xf numFmtId="182" fontId="2" fillId="0" borderId="2" xfId="0" applyNumberFormat="1" applyFont="1" applyBorder="1" applyAlignment="1">
      <alignment horizontal="center" vertical="center"/>
    </xf>
    <xf numFmtId="181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3" fillId="2" borderId="2" xfId="49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justify" wrapText="1"/>
    </xf>
    <xf numFmtId="0" fontId="2" fillId="0" borderId="2" xfId="0" applyFont="1" applyBorder="1" applyAlignment="1">
      <alignment horizontal="justify" wrapText="1" shrinkToFit="1"/>
    </xf>
    <xf numFmtId="180" fontId="2" fillId="0" borderId="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justify" wrapText="1"/>
    </xf>
    <xf numFmtId="180" fontId="3" fillId="0" borderId="2" xfId="1" applyNumberFormat="1" applyFont="1" applyBorder="1" applyAlignment="1">
      <alignment horizontal="center"/>
    </xf>
    <xf numFmtId="182" fontId="3" fillId="0" borderId="2" xfId="0" applyNumberFormat="1" applyFont="1" applyBorder="1"/>
    <xf numFmtId="180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justify" wrapText="1"/>
    </xf>
    <xf numFmtId="0" fontId="2" fillId="0" borderId="0" xfId="0" applyFont="1" applyAlignment="1">
      <alignment horizontal="justify"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center"/>
    </xf>
    <xf numFmtId="180" fontId="3" fillId="0" borderId="3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81" fontId="5" fillId="0" borderId="2" xfId="0" applyNumberFormat="1" applyFont="1" applyBorder="1" applyAlignment="1">
      <alignment horizontal="right" vertical="center"/>
    </xf>
    <xf numFmtId="181" fontId="5" fillId="0" borderId="2" xfId="0" applyNumberFormat="1" applyFont="1" applyBorder="1" applyAlignment="1">
      <alignment horizontal="center"/>
    </xf>
    <xf numFmtId="180" fontId="5" fillId="0" borderId="2" xfId="1" applyNumberFormat="1" applyFont="1" applyBorder="1" applyAlignment="1">
      <alignment horizontal="center" vertical="center"/>
    </xf>
    <xf numFmtId="181" fontId="1" fillId="0" borderId="2" xfId="0" applyNumberFormat="1" applyFont="1" applyBorder="1" applyAlignment="1">
      <alignment horizontal="right" vertical="center"/>
    </xf>
    <xf numFmtId="181" fontId="1" fillId="0" borderId="2" xfId="0" applyNumberFormat="1" applyFont="1" applyBorder="1" applyAlignment="1">
      <alignment horizontal="right"/>
    </xf>
    <xf numFmtId="180" fontId="1" fillId="0" borderId="2" xfId="1" applyNumberFormat="1" applyFont="1" applyBorder="1" applyAlignment="1">
      <alignment horizontal="center"/>
    </xf>
    <xf numFmtId="181" fontId="1" fillId="0" borderId="2" xfId="0" applyNumberFormat="1" applyFont="1" applyBorder="1"/>
    <xf numFmtId="180" fontId="1" fillId="0" borderId="2" xfId="1" applyNumberFormat="1" applyFont="1" applyBorder="1" applyAlignment="1">
      <alignment horizontal="center" vertical="center"/>
    </xf>
    <xf numFmtId="18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184" fontId="1" fillId="0" borderId="2" xfId="0" applyNumberFormat="1" applyFont="1" applyBorder="1" applyAlignment="1">
      <alignment horizontal="center"/>
    </xf>
    <xf numFmtId="181" fontId="1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181" fontId="5" fillId="0" borderId="2" xfId="0" applyNumberFormat="1" applyFont="1" applyBorder="1" applyAlignment="1">
      <alignment horizontal="right"/>
    </xf>
    <xf numFmtId="181" fontId="5" fillId="0" borderId="2" xfId="0" applyNumberFormat="1" applyFont="1" applyBorder="1"/>
    <xf numFmtId="0" fontId="2" fillId="0" borderId="2" xfId="0" applyFont="1" applyBorder="1"/>
    <xf numFmtId="0" fontId="1" fillId="0" borderId="2" xfId="0" applyFont="1" applyBorder="1" applyAlignment="1">
      <alignment horizontal="center" vertical="center" wrapText="1"/>
    </xf>
    <xf numFmtId="183" fontId="5" fillId="0" borderId="2" xfId="0" applyNumberFormat="1" applyFont="1" applyBorder="1"/>
    <xf numFmtId="183" fontId="5" fillId="0" borderId="2" xfId="0" applyNumberFormat="1" applyFont="1" applyBorder="1" applyAlignment="1">
      <alignment horizontal="center" vertical="center"/>
    </xf>
    <xf numFmtId="183" fontId="5" fillId="0" borderId="2" xfId="0" applyNumberFormat="1" applyFont="1" applyBorder="1" applyAlignment="1">
      <alignment vertical="center"/>
    </xf>
    <xf numFmtId="183" fontId="1" fillId="0" borderId="2" xfId="0" applyNumberFormat="1" applyFont="1" applyBorder="1"/>
    <xf numFmtId="182" fontId="1" fillId="0" borderId="2" xfId="0" applyNumberFormat="1" applyFont="1" applyBorder="1" applyAlignment="1">
      <alignment horizontal="center" vertical="center"/>
    </xf>
    <xf numFmtId="184" fontId="1" fillId="0" borderId="2" xfId="0" applyNumberFormat="1" applyFont="1" applyBorder="1" applyAlignment="1">
      <alignment horizontal="center" vertical="center"/>
    </xf>
    <xf numFmtId="183" fontId="5" fillId="0" borderId="2" xfId="0" applyNumberFormat="1" applyFont="1" applyBorder="1" applyAlignment="1">
      <alignment horizontal="center"/>
    </xf>
    <xf numFmtId="182" fontId="5" fillId="0" borderId="2" xfId="0" applyNumberFormat="1" applyFont="1" applyBorder="1" applyAlignment="1">
      <alignment horizontal="center" vertical="center"/>
    </xf>
    <xf numFmtId="182" fontId="1" fillId="0" borderId="2" xfId="0" applyNumberFormat="1" applyFont="1" applyBorder="1" applyAlignment="1">
      <alignment horizontal="center"/>
    </xf>
    <xf numFmtId="0" fontId="5" fillId="0" borderId="2" xfId="0" applyFont="1" applyBorder="1"/>
    <xf numFmtId="182" fontId="5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_свод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34"/>
  <sheetViews>
    <sheetView tabSelected="1" view="pageBreakPreview" zoomScale="115" zoomScaleNormal="90" topLeftCell="A13" workbookViewId="0">
      <selection activeCell="A1" sqref="A1:AB30"/>
    </sheetView>
  </sheetViews>
  <sheetFormatPr defaultColWidth="9" defaultRowHeight="15.75"/>
  <cols>
    <col min="1" max="1" width="28.1444444444444" style="1" customWidth="1"/>
    <col min="2" max="2" width="101.422222222222" style="1" customWidth="1"/>
    <col min="3" max="3" width="16" style="2" hidden="1" customWidth="1"/>
    <col min="4" max="4" width="15" style="1" hidden="1" customWidth="1"/>
    <col min="5" max="5" width="16.4222222222222" style="3" hidden="1" customWidth="1"/>
    <col min="6" max="6" width="14.1444444444444" style="4" hidden="1" customWidth="1"/>
    <col min="7" max="7" width="14" style="4" hidden="1" customWidth="1"/>
    <col min="8" max="8" width="9.85555555555556" style="1" hidden="1" customWidth="1"/>
    <col min="9" max="9" width="14" style="1" hidden="1" customWidth="1"/>
    <col min="10" max="10" width="13.2888888888889" style="1" hidden="1" customWidth="1"/>
    <col min="11" max="11" width="13.7111111111111" style="1" hidden="1" customWidth="1"/>
    <col min="12" max="12" width="13" style="1" hidden="1" customWidth="1"/>
    <col min="13" max="13" width="15.8555555555556" style="1" hidden="1" customWidth="1"/>
    <col min="14" max="14" width="14.1444444444444" style="1" hidden="1" customWidth="1"/>
    <col min="15" max="15" width="16" style="1" hidden="1" customWidth="1"/>
    <col min="16" max="16" width="17.2888888888889" style="1" hidden="1" customWidth="1"/>
    <col min="17" max="17" width="0.144444444444444" style="1" hidden="1" customWidth="1"/>
    <col min="18" max="18" width="12.5666666666667" style="1" hidden="1" customWidth="1"/>
    <col min="19" max="19" width="14.7111111111111" style="1" hidden="1" customWidth="1"/>
    <col min="20" max="20" width="12.2888888888889" style="1" hidden="1" customWidth="1"/>
    <col min="21" max="21" width="0.288888888888889" style="1" hidden="1" customWidth="1"/>
    <col min="22" max="22" width="13.5666666666667" style="1" hidden="1" customWidth="1"/>
    <col min="23" max="23" width="12.5666666666667" style="1" hidden="1" customWidth="1"/>
    <col min="24" max="24" width="0.144444444444444" style="1" hidden="1" customWidth="1"/>
    <col min="25" max="25" width="13.4222222222222" style="1" hidden="1" customWidth="1"/>
    <col min="26" max="26" width="0.144444444444444" style="1" hidden="1" customWidth="1"/>
    <col min="27" max="27" width="12" style="1" hidden="1" customWidth="1"/>
    <col min="28" max="28" width="15.2888888888889" style="1" customWidth="1"/>
    <col min="29" max="16384" width="9.14444444444444" style="1"/>
  </cols>
  <sheetData>
    <row r="1" ht="12.75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1" t="s">
        <v>1</v>
      </c>
    </row>
    <row r="2" ht="12.75" spans="1:15">
      <c r="A2" s="5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12.75" spans="1:15">
      <c r="A3" s="5" t="s">
        <v>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2">
      <c r="A4" s="5"/>
      <c r="B4" s="5"/>
    </row>
    <row r="5" spans="3:3">
      <c r="C5" s="2" t="s">
        <v>4</v>
      </c>
    </row>
    <row r="7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8" spans="1:14">
      <c r="A8" s="6" t="s">
        <v>6</v>
      </c>
      <c r="B8" s="6"/>
      <c r="C8" s="6"/>
      <c r="D8" s="6"/>
      <c r="E8" s="6"/>
      <c r="F8" s="6"/>
      <c r="G8" s="6"/>
      <c r="H8" s="6"/>
      <c r="I8" s="6"/>
      <c r="N8" s="1" t="s">
        <v>4</v>
      </c>
    </row>
    <row r="9" spans="1:22">
      <c r="A9" s="6"/>
      <c r="B9" s="7" t="s">
        <v>4</v>
      </c>
      <c r="V9" s="1" t="s">
        <v>4</v>
      </c>
    </row>
    <row r="10" spans="1:9">
      <c r="A10" s="6"/>
      <c r="B10" s="8" t="s">
        <v>7</v>
      </c>
      <c r="C10" s="8"/>
      <c r="D10" s="8"/>
      <c r="E10" s="8"/>
      <c r="F10" s="8"/>
      <c r="G10" s="8"/>
      <c r="H10" s="8"/>
      <c r="I10" s="8"/>
    </row>
    <row r="11" ht="78.75" spans="1:28">
      <c r="A11" s="9" t="s">
        <v>8</v>
      </c>
      <c r="B11" s="9" t="s">
        <v>9</v>
      </c>
      <c r="C11" s="10" t="s">
        <v>10</v>
      </c>
      <c r="D11" s="11" t="s">
        <v>11</v>
      </c>
      <c r="E11" s="11">
        <v>2020</v>
      </c>
      <c r="F11" s="12" t="s">
        <v>12</v>
      </c>
      <c r="G11" s="11" t="s">
        <v>13</v>
      </c>
      <c r="H11" s="13" t="s">
        <v>14</v>
      </c>
      <c r="I11" s="9" t="s">
        <v>15</v>
      </c>
      <c r="J11" s="9" t="s">
        <v>12</v>
      </c>
      <c r="K11" s="9" t="s">
        <v>13</v>
      </c>
      <c r="L11" s="13" t="s">
        <v>12</v>
      </c>
      <c r="M11" s="42" t="s">
        <v>16</v>
      </c>
      <c r="N11" s="42" t="s">
        <v>17</v>
      </c>
      <c r="O11" s="42" t="s">
        <v>18</v>
      </c>
      <c r="P11" s="42" t="s">
        <v>19</v>
      </c>
      <c r="Q11" s="42" t="s">
        <v>15</v>
      </c>
      <c r="R11" s="59" t="s">
        <v>12</v>
      </c>
      <c r="S11" s="59" t="s">
        <v>15</v>
      </c>
      <c r="T11" s="27" t="s">
        <v>12</v>
      </c>
      <c r="U11" s="12" t="s">
        <v>17</v>
      </c>
      <c r="V11" s="60" t="s">
        <v>20</v>
      </c>
      <c r="W11" s="12" t="s">
        <v>12</v>
      </c>
      <c r="X11" s="60" t="s">
        <v>13</v>
      </c>
      <c r="Y11" s="12" t="s">
        <v>12</v>
      </c>
      <c r="Z11" s="12" t="s">
        <v>13</v>
      </c>
      <c r="AA11" s="12" t="s">
        <v>14</v>
      </c>
      <c r="AB11" s="12" t="s">
        <v>13</v>
      </c>
    </row>
    <row r="12" ht="17.25" customHeight="1" spans="1:28">
      <c r="A12" s="14" t="s">
        <v>21</v>
      </c>
      <c r="B12" s="15" t="s">
        <v>22</v>
      </c>
      <c r="C12" s="16" t="e">
        <f>C13+C15+C17+C21+C23+C26+#REF!+C28+C30</f>
        <v>#REF!</v>
      </c>
      <c r="D12" s="16" t="e">
        <f>D13+D15+D17+D21+D23+D26+#REF!+D28+D30</f>
        <v>#REF!</v>
      </c>
      <c r="E12" s="16" t="e">
        <f>E13+E15+E17+E21+E23+E26+#REF!+E28+E30</f>
        <v>#REF!</v>
      </c>
      <c r="F12" s="16" t="e">
        <f>F13+F15+F17+F21+F23+F26+#REF!+F28+F30</f>
        <v>#REF!</v>
      </c>
      <c r="G12" s="17" t="e">
        <f>SUM(G13,G15,G17,G21,G23,G26,#REF!,G28,G30)</f>
        <v>#REF!</v>
      </c>
      <c r="H12" s="17" t="e">
        <f>SUM(H13,H15,H17,H21,H23,H26,#REF!,H28,H30)</f>
        <v>#REF!</v>
      </c>
      <c r="I12" s="43" t="e">
        <f>SUM(I13,I15,I17,I21,I23,I26,#REF!,I28,I30)</f>
        <v>#REF!</v>
      </c>
      <c r="J12" s="43" t="e">
        <f>SUM(J13,J15,J17,J21,J23,J26,#REF!,J28,J30)</f>
        <v>#REF!</v>
      </c>
      <c r="K12" s="43" t="e">
        <f>SUM(K13,K15,K17,K21,K23,K26,#REF!,K28,K30)</f>
        <v>#REF!</v>
      </c>
      <c r="L12" s="44" t="e">
        <f>SUM(L13,L15,L17,L21,L23,L26,#REF!,L28,L30)</f>
        <v>#REF!</v>
      </c>
      <c r="M12" s="43" t="e">
        <f>SUM(M13,M15,M17,M21,M23,M26,#REF!,M28,M30)</f>
        <v>#REF!</v>
      </c>
      <c r="N12" s="45">
        <f>N13+N15+N17+N21+N23+N26+N28+N30</f>
        <v>110525.4</v>
      </c>
      <c r="O12" s="45">
        <f>O13+O15+O17+O21+O23+O26+O28+O30</f>
        <v>-72253.469</v>
      </c>
      <c r="P12" s="45">
        <f>P13+P15+P17+P21+P23+P26+P28+P30</f>
        <v>24375.238</v>
      </c>
      <c r="Q12" s="61" t="e">
        <f t="shared" ref="Q12:AB12" si="0">SUM(Q13,Q15,Q17,Q21,Q23,Q26,Q28,Q30)</f>
        <v>#REF!</v>
      </c>
      <c r="R12" s="61" t="e">
        <f t="shared" si="0"/>
        <v>#REF!</v>
      </c>
      <c r="S12" s="61" t="e">
        <f t="shared" si="0"/>
        <v>#REF!</v>
      </c>
      <c r="T12" s="61" t="e">
        <f t="shared" si="0"/>
        <v>#REF!</v>
      </c>
      <c r="U12" s="62" t="e">
        <f t="shared" si="0"/>
        <v>#REF!</v>
      </c>
      <c r="V12" s="62">
        <f t="shared" si="0"/>
        <v>105480.7</v>
      </c>
      <c r="W12" s="63">
        <f t="shared" si="0"/>
        <v>6283.8</v>
      </c>
      <c r="X12" s="63">
        <f t="shared" si="0"/>
        <v>111764.5</v>
      </c>
      <c r="Y12" s="63">
        <f t="shared" si="0"/>
        <v>5479.944</v>
      </c>
      <c r="Z12" s="63">
        <f t="shared" si="0"/>
        <v>117244.444</v>
      </c>
      <c r="AA12" s="63">
        <f t="shared" si="0"/>
        <v>-5311.1</v>
      </c>
      <c r="AB12" s="62">
        <f t="shared" si="0"/>
        <v>111933.344</v>
      </c>
    </row>
    <row r="13" ht="18.75" customHeight="1" spans="1:28">
      <c r="A13" s="14" t="s">
        <v>23</v>
      </c>
      <c r="B13" s="15" t="s">
        <v>24</v>
      </c>
      <c r="C13" s="18">
        <f t="shared" ref="C13:F13" si="1">SUM(C14:C14)</f>
        <v>119631</v>
      </c>
      <c r="D13" s="19">
        <f t="shared" si="1"/>
        <v>152927.927</v>
      </c>
      <c r="E13" s="20">
        <f t="shared" si="1"/>
        <v>132840.1</v>
      </c>
      <c r="F13" s="20">
        <f t="shared" si="1"/>
        <v>0</v>
      </c>
      <c r="G13" s="17">
        <f>SUM(G14)</f>
        <v>132840.1</v>
      </c>
      <c r="H13" s="17">
        <f t="shared" ref="H13:K13" si="2">SUM(H14)</f>
        <v>0</v>
      </c>
      <c r="I13" s="43">
        <f t="shared" si="2"/>
        <v>132840.1</v>
      </c>
      <c r="J13" s="43">
        <f t="shared" si="2"/>
        <v>19955.673</v>
      </c>
      <c r="K13" s="43">
        <f t="shared" si="2"/>
        <v>152795.773</v>
      </c>
      <c r="L13" s="44">
        <f t="shared" ref="L13:M13" si="3">SUM(L14)</f>
        <v>11677.891</v>
      </c>
      <c r="M13" s="43">
        <f t="shared" si="3"/>
        <v>164473.664</v>
      </c>
      <c r="N13" s="45">
        <f>N14</f>
        <v>93291.3</v>
      </c>
      <c r="O13" s="45">
        <f t="shared" ref="O13" si="4">O14</f>
        <v>-71182.364</v>
      </c>
      <c r="P13" s="45">
        <f>SUM(P14)</f>
        <v>24375.238</v>
      </c>
      <c r="Q13" s="61">
        <f>SUM(Q14)</f>
        <v>117666.538</v>
      </c>
      <c r="R13" s="61">
        <f t="shared" ref="R13:AB13" si="5">SUM(R14)</f>
        <v>37318.377</v>
      </c>
      <c r="S13" s="61">
        <f t="shared" si="5"/>
        <v>154984.915</v>
      </c>
      <c r="T13" s="61">
        <f t="shared" si="5"/>
        <v>25443.399</v>
      </c>
      <c r="U13" s="62">
        <f t="shared" si="5"/>
        <v>180428.314</v>
      </c>
      <c r="V13" s="62">
        <f t="shared" si="5"/>
        <v>79967.6</v>
      </c>
      <c r="W13" s="63">
        <f t="shared" si="5"/>
        <v>6057.3</v>
      </c>
      <c r="X13" s="63">
        <f t="shared" si="5"/>
        <v>86024.9</v>
      </c>
      <c r="Y13" s="63">
        <f t="shared" si="5"/>
        <v>5479.944</v>
      </c>
      <c r="Z13" s="63">
        <f t="shared" si="5"/>
        <v>91504.844</v>
      </c>
      <c r="AA13" s="63">
        <f t="shared" si="5"/>
        <v>0</v>
      </c>
      <c r="AB13" s="62">
        <f t="shared" si="5"/>
        <v>91504.844</v>
      </c>
    </row>
    <row r="14" customHeight="1" spans="1:28">
      <c r="A14" s="21" t="s">
        <v>25</v>
      </c>
      <c r="B14" s="22" t="s">
        <v>26</v>
      </c>
      <c r="C14" s="23">
        <v>119631</v>
      </c>
      <c r="D14" s="24">
        <v>152927.927</v>
      </c>
      <c r="E14" s="25">
        <v>132840.1</v>
      </c>
      <c r="F14" s="12"/>
      <c r="G14" s="26">
        <f t="shared" ref="G14:G30" si="6">F14+E14</f>
        <v>132840.1</v>
      </c>
      <c r="H14" s="27"/>
      <c r="I14" s="46">
        <f t="shared" ref="I14:I29" si="7">SUM(G14,H14)</f>
        <v>132840.1</v>
      </c>
      <c r="J14" s="12">
        <v>19955.673</v>
      </c>
      <c r="K14" s="47">
        <f t="shared" ref="K14:K30" si="8">SUM(I14,J14)</f>
        <v>152795.773</v>
      </c>
      <c r="L14" s="48">
        <v>11677.891</v>
      </c>
      <c r="M14" s="49">
        <f>SUM(K14,L14)</f>
        <v>164473.664</v>
      </c>
      <c r="N14" s="50">
        <v>93291.3</v>
      </c>
      <c r="O14" s="51">
        <f t="shared" ref="O14:O29" si="9">N14-M14</f>
        <v>-71182.364</v>
      </c>
      <c r="P14" s="12">
        <v>24375.238</v>
      </c>
      <c r="Q14" s="64">
        <f t="shared" ref="Q14:Q30" si="10">N14+P14</f>
        <v>117666.538</v>
      </c>
      <c r="R14" s="53">
        <v>37318.377</v>
      </c>
      <c r="S14" s="64">
        <f>SUM(Q14,R14)</f>
        <v>154984.915</v>
      </c>
      <c r="T14" s="53">
        <v>25443.399</v>
      </c>
      <c r="U14" s="51">
        <f>SUM(S14,T14)</f>
        <v>180428.314</v>
      </c>
      <c r="V14" s="65">
        <v>79967.6</v>
      </c>
      <c r="W14" s="66">
        <v>6057.3</v>
      </c>
      <c r="X14" s="65">
        <f>SUM(V14,W14)</f>
        <v>86024.9</v>
      </c>
      <c r="Y14" s="53">
        <v>5479.944</v>
      </c>
      <c r="Z14" s="69">
        <f>SUM(X14,Y14)</f>
        <v>91504.844</v>
      </c>
      <c r="AA14" s="27"/>
      <c r="AB14" s="69">
        <f t="shared" ref="AB14" si="11">SUM(Z14,AA14)</f>
        <v>91504.844</v>
      </c>
    </row>
    <row r="15" ht="31.5" spans="1:28">
      <c r="A15" s="28" t="s">
        <v>27</v>
      </c>
      <c r="B15" s="29" t="s">
        <v>28</v>
      </c>
      <c r="C15" s="18">
        <f t="shared" ref="C15:G15" si="12">SUM(C16)</f>
        <v>10626.023</v>
      </c>
      <c r="D15" s="19">
        <f t="shared" si="12"/>
        <v>10626.023</v>
      </c>
      <c r="E15" s="20">
        <f t="shared" si="12"/>
        <v>10626</v>
      </c>
      <c r="F15" s="20">
        <f t="shared" si="12"/>
        <v>2089.225</v>
      </c>
      <c r="G15" s="17">
        <f t="shared" si="12"/>
        <v>12715.225</v>
      </c>
      <c r="H15" s="17">
        <f t="shared" ref="H15:M15" si="13">SUM(H16)</f>
        <v>0</v>
      </c>
      <c r="I15" s="43">
        <f t="shared" si="13"/>
        <v>12715.225</v>
      </c>
      <c r="J15" s="43">
        <f t="shared" si="13"/>
        <v>0</v>
      </c>
      <c r="K15" s="43">
        <f t="shared" si="13"/>
        <v>12715.225</v>
      </c>
      <c r="L15" s="44">
        <f t="shared" si="13"/>
        <v>0</v>
      </c>
      <c r="M15" s="43">
        <f t="shared" si="13"/>
        <v>12715.225</v>
      </c>
      <c r="N15" s="45">
        <f>N16</f>
        <v>11850</v>
      </c>
      <c r="O15" s="45">
        <f t="shared" ref="O15:P15" si="14">O16</f>
        <v>-865.225</v>
      </c>
      <c r="P15" s="45">
        <f t="shared" si="14"/>
        <v>0</v>
      </c>
      <c r="Q15" s="61">
        <f>SUM(Q16)</f>
        <v>11850</v>
      </c>
      <c r="R15" s="61">
        <f t="shared" ref="R15:V15" si="15">SUM(R16)</f>
        <v>0</v>
      </c>
      <c r="S15" s="61">
        <f t="shared" si="15"/>
        <v>11850</v>
      </c>
      <c r="T15" s="67">
        <f t="shared" si="15"/>
        <v>0</v>
      </c>
      <c r="U15" s="62">
        <f t="shared" si="15"/>
        <v>11850</v>
      </c>
      <c r="V15" s="62">
        <f t="shared" si="15"/>
        <v>13203.9</v>
      </c>
      <c r="W15" s="12"/>
      <c r="X15" s="68">
        <f>SUM(X16)</f>
        <v>13203.9</v>
      </c>
      <c r="Y15" s="68">
        <f t="shared" ref="Y15:AB15" si="16">SUM(Y16)</f>
        <v>0</v>
      </c>
      <c r="Z15" s="68">
        <f t="shared" si="16"/>
        <v>13203.9</v>
      </c>
      <c r="AA15" s="68">
        <f t="shared" si="16"/>
        <v>0</v>
      </c>
      <c r="AB15" s="68">
        <f t="shared" si="16"/>
        <v>13203.9</v>
      </c>
    </row>
    <row r="16" ht="31.5" spans="1:28">
      <c r="A16" s="21" t="s">
        <v>29</v>
      </c>
      <c r="B16" s="30" t="s">
        <v>30</v>
      </c>
      <c r="C16" s="23">
        <v>10626.023</v>
      </c>
      <c r="D16" s="24">
        <v>10626.023</v>
      </c>
      <c r="E16" s="31">
        <v>10626</v>
      </c>
      <c r="F16" s="12">
        <v>2089.225</v>
      </c>
      <c r="G16" s="26">
        <f t="shared" si="6"/>
        <v>12715.225</v>
      </c>
      <c r="H16" s="27"/>
      <c r="I16" s="46">
        <f t="shared" si="7"/>
        <v>12715.225</v>
      </c>
      <c r="J16" s="52"/>
      <c r="K16" s="47">
        <f t="shared" si="8"/>
        <v>12715.225</v>
      </c>
      <c r="L16" s="53"/>
      <c r="M16" s="49">
        <f>SUM(K16,L16)</f>
        <v>12715.225</v>
      </c>
      <c r="N16" s="50">
        <v>11850</v>
      </c>
      <c r="O16" s="51">
        <f t="shared" si="9"/>
        <v>-865.225</v>
      </c>
      <c r="P16" s="27"/>
      <c r="Q16" s="64">
        <f t="shared" si="10"/>
        <v>11850</v>
      </c>
      <c r="R16" s="27"/>
      <c r="S16" s="64">
        <f t="shared" ref="S16:S30" si="17">SUM(Q16,R16)</f>
        <v>11850</v>
      </c>
      <c r="T16" s="53"/>
      <c r="U16" s="51">
        <f>SUM(S16,T16)</f>
        <v>11850</v>
      </c>
      <c r="V16" s="65">
        <v>13203.9</v>
      </c>
      <c r="W16" s="12"/>
      <c r="X16" s="65">
        <f t="shared" ref="X16:X30" si="18">SUM(V16,W16)</f>
        <v>13203.9</v>
      </c>
      <c r="Y16" s="27"/>
      <c r="Z16" s="69">
        <f t="shared" ref="Z16:Z30" si="19">SUM(X16,Y16)</f>
        <v>13203.9</v>
      </c>
      <c r="AA16" s="27"/>
      <c r="AB16" s="69">
        <f>SUM(Z16,AA16)</f>
        <v>13203.9</v>
      </c>
    </row>
    <row r="17" spans="1:28">
      <c r="A17" s="14" t="s">
        <v>31</v>
      </c>
      <c r="B17" s="15" t="s">
        <v>32</v>
      </c>
      <c r="C17" s="18">
        <f t="shared" ref="C17:F17" si="20">SUM(C18:C20)</f>
        <v>1283</v>
      </c>
      <c r="D17" s="19">
        <f t="shared" si="20"/>
        <v>1283</v>
      </c>
      <c r="E17" s="20">
        <f t="shared" si="20"/>
        <v>1328.2</v>
      </c>
      <c r="F17" s="20">
        <f t="shared" si="20"/>
        <v>0</v>
      </c>
      <c r="G17" s="17" t="e">
        <f>SUM(G18,#REF!,G19,G20)</f>
        <v>#REF!</v>
      </c>
      <c r="H17" s="17" t="e">
        <f>SUM(H18,#REF!,H19,H20)</f>
        <v>#REF!</v>
      </c>
      <c r="I17" s="43" t="e">
        <f>SUM(I18,#REF!,I19,I20)</f>
        <v>#REF!</v>
      </c>
      <c r="J17" s="43" t="e">
        <f>SUM(J18,#REF!,J19,J20)</f>
        <v>#REF!</v>
      </c>
      <c r="K17" s="43" t="e">
        <f>SUM(K18,#REF!,K19,K20)</f>
        <v>#REF!</v>
      </c>
      <c r="L17" s="44" t="e">
        <f>SUM(L18,#REF!,L19,L20)</f>
        <v>#REF!</v>
      </c>
      <c r="M17" s="43" t="e">
        <f>SUM(M18,#REF!,M19,M20)</f>
        <v>#REF!</v>
      </c>
      <c r="N17" s="45">
        <f>SUM(N18:N20)</f>
        <v>1397.3</v>
      </c>
      <c r="O17" s="45">
        <f t="shared" ref="O17:P17" si="21">SUM(O18:O20)</f>
        <v>90.5000000000001</v>
      </c>
      <c r="P17" s="45">
        <f t="shared" si="21"/>
        <v>0</v>
      </c>
      <c r="Q17" s="61" t="e">
        <f>SUM(Q18,#REF!,Q19,Q20)</f>
        <v>#REF!</v>
      </c>
      <c r="R17" s="61" t="e">
        <f>SUM(R18,#REF!,R19,R20)</f>
        <v>#REF!</v>
      </c>
      <c r="S17" s="61" t="e">
        <f>SUM(S18,#REF!,S19,S20)</f>
        <v>#REF!</v>
      </c>
      <c r="T17" s="67" t="e">
        <f>SUM(T18,#REF!,T19,T20)</f>
        <v>#REF!</v>
      </c>
      <c r="U17" s="62" t="e">
        <f>SUM(U18,#REF!,U19,U20)</f>
        <v>#REF!</v>
      </c>
      <c r="V17" s="62">
        <f>SUM(V18,V19,V20)</f>
        <v>3966.6</v>
      </c>
      <c r="W17" s="62">
        <f>SUM(W18,W19,W20)</f>
        <v>221.5</v>
      </c>
      <c r="X17" s="62">
        <f>SUM(X18:X20)</f>
        <v>4188.1</v>
      </c>
      <c r="Y17" s="62">
        <f t="shared" ref="Y17:AB17" si="22">SUM(Y18:Y20)</f>
        <v>0</v>
      </c>
      <c r="Z17" s="62">
        <f t="shared" si="22"/>
        <v>4188.1</v>
      </c>
      <c r="AA17" s="62">
        <f t="shared" si="22"/>
        <v>0</v>
      </c>
      <c r="AB17" s="62">
        <f t="shared" si="22"/>
        <v>4188.1</v>
      </c>
    </row>
    <row r="18" spans="1:28">
      <c r="A18" s="21" t="s">
        <v>33</v>
      </c>
      <c r="B18" s="32" t="s">
        <v>34</v>
      </c>
      <c r="C18" s="23">
        <v>1244.9</v>
      </c>
      <c r="D18" s="24">
        <v>1244.9</v>
      </c>
      <c r="E18" s="31">
        <v>1276.6</v>
      </c>
      <c r="F18" s="12"/>
      <c r="G18" s="26">
        <f t="shared" si="6"/>
        <v>1276.6</v>
      </c>
      <c r="H18" s="27"/>
      <c r="I18" s="46">
        <f t="shared" si="7"/>
        <v>1276.6</v>
      </c>
      <c r="J18" s="52"/>
      <c r="K18" s="47">
        <f t="shared" si="8"/>
        <v>1276.6</v>
      </c>
      <c r="L18" s="53"/>
      <c r="M18" s="49">
        <f>SUM(K18,L18)</f>
        <v>1276.6</v>
      </c>
      <c r="N18" s="50">
        <v>1171.3</v>
      </c>
      <c r="O18" s="51">
        <f t="shared" si="9"/>
        <v>-105.3</v>
      </c>
      <c r="P18" s="27"/>
      <c r="Q18" s="64">
        <f t="shared" si="10"/>
        <v>1171.3</v>
      </c>
      <c r="R18" s="27"/>
      <c r="S18" s="64">
        <f t="shared" si="17"/>
        <v>1171.3</v>
      </c>
      <c r="T18" s="53">
        <v>1129.883</v>
      </c>
      <c r="U18" s="51">
        <f>SUM(S18,T18)</f>
        <v>2301.183</v>
      </c>
      <c r="V18" s="65">
        <v>3506.4</v>
      </c>
      <c r="W18" s="66">
        <v>221.5</v>
      </c>
      <c r="X18" s="65">
        <f t="shared" si="18"/>
        <v>3727.9</v>
      </c>
      <c r="Y18" s="27"/>
      <c r="Z18" s="69">
        <f t="shared" si="19"/>
        <v>3727.9</v>
      </c>
      <c r="AA18" s="27"/>
      <c r="AB18" s="69">
        <f>SUM(Z18,AA18)</f>
        <v>3727.9</v>
      </c>
    </row>
    <row r="19" spans="1:28">
      <c r="A19" s="21" t="s">
        <v>35</v>
      </c>
      <c r="B19" s="32" t="s">
        <v>36</v>
      </c>
      <c r="C19" s="23">
        <v>28.7</v>
      </c>
      <c r="D19" s="24">
        <v>28.7</v>
      </c>
      <c r="E19" s="31">
        <v>30.2</v>
      </c>
      <c r="F19" s="12"/>
      <c r="G19" s="26">
        <f t="shared" si="6"/>
        <v>30.2</v>
      </c>
      <c r="H19" s="27"/>
      <c r="I19" s="46">
        <f t="shared" si="7"/>
        <v>30.2</v>
      </c>
      <c r="J19" s="52"/>
      <c r="K19" s="47">
        <f t="shared" si="8"/>
        <v>30.2</v>
      </c>
      <c r="L19" s="53"/>
      <c r="M19" s="49">
        <f t="shared" ref="M19:M20" si="23">SUM(K19,L19)</f>
        <v>30.2</v>
      </c>
      <c r="N19" s="50">
        <v>23.6</v>
      </c>
      <c r="O19" s="51">
        <f t="shared" si="9"/>
        <v>-6.6</v>
      </c>
      <c r="P19" s="27"/>
      <c r="Q19" s="64">
        <f t="shared" si="10"/>
        <v>23.6</v>
      </c>
      <c r="R19" s="27"/>
      <c r="S19" s="64">
        <f t="shared" si="17"/>
        <v>23.6</v>
      </c>
      <c r="T19" s="53"/>
      <c r="U19" s="51">
        <f t="shared" ref="U19:U20" si="24">SUM(S19,T19)</f>
        <v>23.6</v>
      </c>
      <c r="V19" s="65">
        <v>28</v>
      </c>
      <c r="W19" s="12"/>
      <c r="X19" s="65">
        <f t="shared" si="18"/>
        <v>28</v>
      </c>
      <c r="Y19" s="27"/>
      <c r="Z19" s="69">
        <f t="shared" si="19"/>
        <v>28</v>
      </c>
      <c r="AA19" s="27"/>
      <c r="AB19" s="69">
        <f t="shared" ref="AB19:AB30" si="25">SUM(Z19,AA19)</f>
        <v>28</v>
      </c>
    </row>
    <row r="20" ht="18.75" customHeight="1" spans="1:28">
      <c r="A20" s="21" t="s">
        <v>37</v>
      </c>
      <c r="B20" s="32" t="s">
        <v>38</v>
      </c>
      <c r="C20" s="23">
        <v>9.4</v>
      </c>
      <c r="D20" s="24">
        <v>9.4</v>
      </c>
      <c r="E20" s="31">
        <v>21.4</v>
      </c>
      <c r="F20" s="12"/>
      <c r="G20" s="26">
        <f t="shared" si="6"/>
        <v>21.4</v>
      </c>
      <c r="H20" s="27"/>
      <c r="I20" s="46">
        <f t="shared" si="7"/>
        <v>21.4</v>
      </c>
      <c r="J20" s="52"/>
      <c r="K20" s="47">
        <f t="shared" si="8"/>
        <v>21.4</v>
      </c>
      <c r="L20" s="54">
        <v>-21.4</v>
      </c>
      <c r="M20" s="49">
        <f t="shared" si="23"/>
        <v>0</v>
      </c>
      <c r="N20" s="50">
        <v>202.4</v>
      </c>
      <c r="O20" s="51">
        <f t="shared" si="9"/>
        <v>202.4</v>
      </c>
      <c r="P20" s="27"/>
      <c r="Q20" s="64">
        <f t="shared" si="10"/>
        <v>202.4</v>
      </c>
      <c r="R20" s="27"/>
      <c r="S20" s="64">
        <f t="shared" si="17"/>
        <v>202.4</v>
      </c>
      <c r="T20" s="53">
        <v>37.898</v>
      </c>
      <c r="U20" s="51">
        <f t="shared" si="24"/>
        <v>240.298</v>
      </c>
      <c r="V20" s="65">
        <v>432.2</v>
      </c>
      <c r="W20" s="12"/>
      <c r="X20" s="65">
        <f t="shared" si="18"/>
        <v>432.2</v>
      </c>
      <c r="Y20" s="27"/>
      <c r="Z20" s="69">
        <f t="shared" si="19"/>
        <v>432.2</v>
      </c>
      <c r="AA20" s="27"/>
      <c r="AB20" s="69">
        <f t="shared" si="25"/>
        <v>432.2</v>
      </c>
    </row>
    <row r="21" ht="15" customHeight="1" spans="1:28">
      <c r="A21" s="14" t="s">
        <v>39</v>
      </c>
      <c r="B21" s="15" t="s">
        <v>40</v>
      </c>
      <c r="C21" s="33">
        <f t="shared" ref="C21:G21" si="26">SUM(C22)</f>
        <v>311.807</v>
      </c>
      <c r="D21" s="34">
        <f t="shared" si="26"/>
        <v>400.316</v>
      </c>
      <c r="E21" s="35">
        <f t="shared" si="26"/>
        <v>487.9</v>
      </c>
      <c r="F21" s="35">
        <f t="shared" si="26"/>
        <v>0</v>
      </c>
      <c r="G21" s="17">
        <f t="shared" si="26"/>
        <v>487.9</v>
      </c>
      <c r="H21" s="17">
        <f t="shared" ref="H21:M21" si="27">SUM(H22)</f>
        <v>0</v>
      </c>
      <c r="I21" s="43">
        <f t="shared" si="27"/>
        <v>487.9</v>
      </c>
      <c r="J21" s="43">
        <f t="shared" si="27"/>
        <v>0</v>
      </c>
      <c r="K21" s="43">
        <f t="shared" si="27"/>
        <v>487.9</v>
      </c>
      <c r="L21" s="44">
        <f t="shared" si="27"/>
        <v>0</v>
      </c>
      <c r="M21" s="43">
        <f t="shared" si="27"/>
        <v>487.9</v>
      </c>
      <c r="N21" s="45">
        <f>N22</f>
        <v>550</v>
      </c>
      <c r="O21" s="45">
        <f t="shared" ref="O21:P21" si="28">O22</f>
        <v>62.1</v>
      </c>
      <c r="P21" s="45">
        <f t="shared" si="28"/>
        <v>0</v>
      </c>
      <c r="Q21" s="61">
        <f>SUM(Q22)</f>
        <v>550</v>
      </c>
      <c r="R21" s="61">
        <f t="shared" ref="R21:V21" si="29">SUM(R22)</f>
        <v>0</v>
      </c>
      <c r="S21" s="61">
        <f t="shared" si="29"/>
        <v>550</v>
      </c>
      <c r="T21" s="67">
        <f t="shared" si="29"/>
        <v>0</v>
      </c>
      <c r="U21" s="62">
        <f t="shared" si="29"/>
        <v>550</v>
      </c>
      <c r="V21" s="62">
        <f t="shared" si="29"/>
        <v>450</v>
      </c>
      <c r="W21" s="12"/>
      <c r="X21" s="68">
        <f>SUM(X22)</f>
        <v>450</v>
      </c>
      <c r="Y21" s="68">
        <f t="shared" ref="Y21:AB21" si="30">SUM(Y22)</f>
        <v>0</v>
      </c>
      <c r="Z21" s="68">
        <f t="shared" si="30"/>
        <v>450</v>
      </c>
      <c r="AA21" s="68">
        <f t="shared" si="30"/>
        <v>46.8</v>
      </c>
      <c r="AB21" s="68">
        <f t="shared" si="30"/>
        <v>496.8</v>
      </c>
    </row>
    <row r="22" ht="31.5" spans="1:28">
      <c r="A22" s="21" t="s">
        <v>41</v>
      </c>
      <c r="B22" s="32" t="s">
        <v>42</v>
      </c>
      <c r="C22" s="23">
        <v>311.807</v>
      </c>
      <c r="D22" s="24">
        <v>400.316</v>
      </c>
      <c r="E22" s="31">
        <v>487.9</v>
      </c>
      <c r="F22" s="12"/>
      <c r="G22" s="26">
        <f t="shared" si="6"/>
        <v>487.9</v>
      </c>
      <c r="H22" s="27"/>
      <c r="I22" s="46">
        <f t="shared" si="7"/>
        <v>487.9</v>
      </c>
      <c r="J22" s="52"/>
      <c r="K22" s="47">
        <f t="shared" si="8"/>
        <v>487.9</v>
      </c>
      <c r="L22" s="53"/>
      <c r="M22" s="49">
        <f>SUM(K22,L22)</f>
        <v>487.9</v>
      </c>
      <c r="N22" s="50">
        <v>550</v>
      </c>
      <c r="O22" s="51">
        <f t="shared" si="9"/>
        <v>62.1</v>
      </c>
      <c r="P22" s="27"/>
      <c r="Q22" s="64">
        <f t="shared" si="10"/>
        <v>550</v>
      </c>
      <c r="R22" s="27"/>
      <c r="S22" s="64">
        <f t="shared" si="17"/>
        <v>550</v>
      </c>
      <c r="T22" s="53"/>
      <c r="U22" s="51">
        <f>SUM(S22,T22)</f>
        <v>550</v>
      </c>
      <c r="V22" s="65">
        <v>450</v>
      </c>
      <c r="W22" s="12"/>
      <c r="X22" s="65">
        <f t="shared" si="18"/>
        <v>450</v>
      </c>
      <c r="Y22" s="27"/>
      <c r="Z22" s="69">
        <f t="shared" si="19"/>
        <v>450</v>
      </c>
      <c r="AA22" s="54">
        <v>46.8</v>
      </c>
      <c r="AB22" s="69">
        <f t="shared" si="25"/>
        <v>496.8</v>
      </c>
    </row>
    <row r="23" ht="31.5" spans="1:28">
      <c r="A23" s="14" t="s">
        <v>43</v>
      </c>
      <c r="B23" s="36" t="s">
        <v>44</v>
      </c>
      <c r="C23" s="33">
        <f t="shared" ref="C23:F23" si="31">SUM(C24:C25)</f>
        <v>2862.9</v>
      </c>
      <c r="D23" s="34">
        <f t="shared" si="31"/>
        <v>5294.357</v>
      </c>
      <c r="E23" s="35">
        <f t="shared" si="31"/>
        <v>2816.7</v>
      </c>
      <c r="F23" s="35">
        <f t="shared" si="31"/>
        <v>0</v>
      </c>
      <c r="G23" s="17">
        <f>SUM(G24,G25)</f>
        <v>2816.7</v>
      </c>
      <c r="H23" s="17">
        <f t="shared" ref="H23:M23" si="32">SUM(H24,H25)</f>
        <v>0</v>
      </c>
      <c r="I23" s="43">
        <f t="shared" si="32"/>
        <v>2816.7</v>
      </c>
      <c r="J23" s="43">
        <f t="shared" si="32"/>
        <v>29.666</v>
      </c>
      <c r="K23" s="43">
        <f t="shared" si="32"/>
        <v>2846.366</v>
      </c>
      <c r="L23" s="44">
        <f t="shared" si="32"/>
        <v>1.574</v>
      </c>
      <c r="M23" s="43">
        <f t="shared" si="32"/>
        <v>2847.94</v>
      </c>
      <c r="N23" s="45">
        <f>N24+N25</f>
        <v>2229.3</v>
      </c>
      <c r="O23" s="45">
        <f t="shared" ref="O23:P23" si="33">O24+O25</f>
        <v>-618.64</v>
      </c>
      <c r="P23" s="45">
        <f t="shared" si="33"/>
        <v>0</v>
      </c>
      <c r="Q23" s="61">
        <f>SUM(Q24,Q25)</f>
        <v>2229.3</v>
      </c>
      <c r="R23" s="61">
        <f t="shared" ref="R23:V23" si="34">SUM(R24,R25)</f>
        <v>0</v>
      </c>
      <c r="S23" s="61">
        <f t="shared" si="34"/>
        <v>2229.3</v>
      </c>
      <c r="T23" s="67">
        <f t="shared" si="34"/>
        <v>0</v>
      </c>
      <c r="U23" s="62">
        <f t="shared" si="34"/>
        <v>2229.3</v>
      </c>
      <c r="V23" s="62">
        <f t="shared" si="34"/>
        <v>2086.5</v>
      </c>
      <c r="W23" s="12"/>
      <c r="X23" s="68">
        <f>SUM(X24:X25)</f>
        <v>2086.5</v>
      </c>
      <c r="Y23" s="68">
        <f t="shared" ref="Y23:AB23" si="35">SUM(Y24:Y25)</f>
        <v>0</v>
      </c>
      <c r="Z23" s="68">
        <f t="shared" si="35"/>
        <v>2086.5</v>
      </c>
      <c r="AA23" s="68">
        <f t="shared" si="35"/>
        <v>-281.726</v>
      </c>
      <c r="AB23" s="68">
        <f t="shared" si="35"/>
        <v>1804.774</v>
      </c>
    </row>
    <row r="24" ht="63" spans="1:28">
      <c r="A24" s="21" t="s">
        <v>45</v>
      </c>
      <c r="B24" s="37" t="s">
        <v>46</v>
      </c>
      <c r="C24" s="23">
        <v>2694.8</v>
      </c>
      <c r="D24" s="24">
        <v>4988.457</v>
      </c>
      <c r="E24" s="31">
        <v>2694.8</v>
      </c>
      <c r="F24" s="12"/>
      <c r="G24" s="26">
        <f t="shared" si="6"/>
        <v>2694.8</v>
      </c>
      <c r="H24" s="27"/>
      <c r="I24" s="46">
        <f t="shared" si="7"/>
        <v>2694.8</v>
      </c>
      <c r="J24" s="52"/>
      <c r="K24" s="46">
        <f t="shared" si="8"/>
        <v>2694.8</v>
      </c>
      <c r="L24" s="53"/>
      <c r="M24" s="55">
        <f>SUM(K24,L24)</f>
        <v>2694.8</v>
      </c>
      <c r="N24" s="50">
        <v>2120.7</v>
      </c>
      <c r="O24" s="51">
        <f t="shared" si="9"/>
        <v>-574.1</v>
      </c>
      <c r="P24" s="27"/>
      <c r="Q24" s="64">
        <f t="shared" si="10"/>
        <v>2120.7</v>
      </c>
      <c r="R24" s="27"/>
      <c r="S24" s="64">
        <f t="shared" si="17"/>
        <v>2120.7</v>
      </c>
      <c r="T24" s="53"/>
      <c r="U24" s="51">
        <f>SUM(S24,T24)</f>
        <v>2120.7</v>
      </c>
      <c r="V24" s="65">
        <v>1992</v>
      </c>
      <c r="W24" s="12"/>
      <c r="X24" s="65">
        <f t="shared" si="18"/>
        <v>1992</v>
      </c>
      <c r="Y24" s="27"/>
      <c r="Z24" s="69">
        <f t="shared" si="19"/>
        <v>1992</v>
      </c>
      <c r="AA24" s="53">
        <v>-303.676</v>
      </c>
      <c r="AB24" s="69">
        <f t="shared" si="25"/>
        <v>1688.324</v>
      </c>
    </row>
    <row r="25" ht="54.75" customHeight="1" spans="1:28">
      <c r="A25" s="21" t="s">
        <v>47</v>
      </c>
      <c r="B25" s="32" t="s">
        <v>48</v>
      </c>
      <c r="C25" s="23">
        <v>168.1</v>
      </c>
      <c r="D25" s="24">
        <v>305.9</v>
      </c>
      <c r="E25" s="31">
        <v>121.9</v>
      </c>
      <c r="F25" s="12"/>
      <c r="G25" s="26">
        <f t="shared" si="6"/>
        <v>121.9</v>
      </c>
      <c r="H25" s="27"/>
      <c r="I25" s="46">
        <f t="shared" si="7"/>
        <v>121.9</v>
      </c>
      <c r="J25" s="12">
        <v>29.666</v>
      </c>
      <c r="K25" s="46">
        <f t="shared" si="8"/>
        <v>151.566</v>
      </c>
      <c r="L25" s="54">
        <v>1.574</v>
      </c>
      <c r="M25" s="55">
        <f>SUM(K25,L25)</f>
        <v>153.14</v>
      </c>
      <c r="N25" s="50">
        <v>108.6</v>
      </c>
      <c r="O25" s="51">
        <f t="shared" si="9"/>
        <v>-44.54</v>
      </c>
      <c r="P25" s="27"/>
      <c r="Q25" s="64">
        <f t="shared" si="10"/>
        <v>108.6</v>
      </c>
      <c r="R25" s="27"/>
      <c r="S25" s="64">
        <f t="shared" si="17"/>
        <v>108.6</v>
      </c>
      <c r="T25" s="53"/>
      <c r="U25" s="51">
        <f t="shared" ref="U25:U30" si="36">SUM(S25,T25)</f>
        <v>108.6</v>
      </c>
      <c r="V25" s="65">
        <v>94.5</v>
      </c>
      <c r="W25" s="12"/>
      <c r="X25" s="65">
        <f t="shared" si="18"/>
        <v>94.5</v>
      </c>
      <c r="Y25" s="27"/>
      <c r="Z25" s="69">
        <f t="shared" si="19"/>
        <v>94.5</v>
      </c>
      <c r="AA25" s="53">
        <v>21.95</v>
      </c>
      <c r="AB25" s="69">
        <f t="shared" si="25"/>
        <v>116.45</v>
      </c>
    </row>
    <row r="26" hidden="1" spans="1:28">
      <c r="A26" s="14" t="s">
        <v>49</v>
      </c>
      <c r="B26" s="36" t="s">
        <v>50</v>
      </c>
      <c r="C26" s="33">
        <f t="shared" ref="C26:G26" si="37">SUM(C27)</f>
        <v>79.8</v>
      </c>
      <c r="D26" s="34">
        <f t="shared" si="37"/>
        <v>794.259</v>
      </c>
      <c r="E26" s="35">
        <f t="shared" si="37"/>
        <v>603</v>
      </c>
      <c r="F26" s="35">
        <f t="shared" si="37"/>
        <v>0</v>
      </c>
      <c r="G26" s="17">
        <f t="shared" si="37"/>
        <v>603</v>
      </c>
      <c r="H26" s="17">
        <f t="shared" ref="H26:M26" si="38">SUM(H27)</f>
        <v>0</v>
      </c>
      <c r="I26" s="43">
        <f t="shared" si="38"/>
        <v>603</v>
      </c>
      <c r="J26" s="43">
        <f t="shared" si="38"/>
        <v>0</v>
      </c>
      <c r="K26" s="43">
        <f t="shared" si="38"/>
        <v>603</v>
      </c>
      <c r="L26" s="44">
        <f t="shared" si="38"/>
        <v>61.11</v>
      </c>
      <c r="M26" s="43">
        <f t="shared" si="38"/>
        <v>664.11</v>
      </c>
      <c r="N26" s="45">
        <f>N27</f>
        <v>507.5</v>
      </c>
      <c r="O26" s="45">
        <f t="shared" ref="O26:P26" si="39">O27</f>
        <v>-156.61</v>
      </c>
      <c r="P26" s="45">
        <f t="shared" si="39"/>
        <v>0</v>
      </c>
      <c r="Q26" s="61">
        <f>SUM(Q27)</f>
        <v>507.5</v>
      </c>
      <c r="R26" s="61">
        <f t="shared" ref="R26:AB26" si="40">SUM(R27)</f>
        <v>8160.516</v>
      </c>
      <c r="S26" s="61">
        <f t="shared" si="40"/>
        <v>8668.016</v>
      </c>
      <c r="T26" s="67">
        <f t="shared" si="40"/>
        <v>1915.844</v>
      </c>
      <c r="U26" s="62">
        <f t="shared" si="40"/>
        <v>10583.86</v>
      </c>
      <c r="V26" s="62">
        <f t="shared" si="40"/>
        <v>5306.1</v>
      </c>
      <c r="W26" s="62">
        <f t="shared" si="40"/>
        <v>5</v>
      </c>
      <c r="X26" s="62">
        <f t="shared" si="40"/>
        <v>5311.1</v>
      </c>
      <c r="Y26" s="62">
        <f t="shared" si="40"/>
        <v>0</v>
      </c>
      <c r="Z26" s="62">
        <f t="shared" si="40"/>
        <v>5311.1</v>
      </c>
      <c r="AA26" s="62">
        <f t="shared" si="40"/>
        <v>-5311.1</v>
      </c>
      <c r="AB26" s="62">
        <f t="shared" si="40"/>
        <v>0</v>
      </c>
    </row>
    <row r="27" hidden="1" spans="1:28">
      <c r="A27" s="21" t="s">
        <v>51</v>
      </c>
      <c r="B27" s="32" t="s">
        <v>52</v>
      </c>
      <c r="C27" s="23">
        <v>79.8</v>
      </c>
      <c r="D27" s="24">
        <v>794.259</v>
      </c>
      <c r="E27" s="31">
        <v>603</v>
      </c>
      <c r="F27" s="12"/>
      <c r="G27" s="26">
        <f t="shared" si="6"/>
        <v>603</v>
      </c>
      <c r="H27" s="27"/>
      <c r="I27" s="46">
        <f t="shared" si="7"/>
        <v>603</v>
      </c>
      <c r="J27" s="52"/>
      <c r="K27" s="47">
        <f t="shared" si="8"/>
        <v>603</v>
      </c>
      <c r="L27" s="54">
        <v>61.11</v>
      </c>
      <c r="M27" s="49">
        <f>SUM(K27,L27)</f>
        <v>664.11</v>
      </c>
      <c r="N27" s="50">
        <v>507.5</v>
      </c>
      <c r="O27" s="51">
        <f t="shared" si="9"/>
        <v>-156.61</v>
      </c>
      <c r="P27" s="27"/>
      <c r="Q27" s="64">
        <f t="shared" si="10"/>
        <v>507.5</v>
      </c>
      <c r="R27" s="53">
        <v>8160.516</v>
      </c>
      <c r="S27" s="64">
        <f t="shared" si="17"/>
        <v>8668.016</v>
      </c>
      <c r="T27" s="53">
        <v>1915.844</v>
      </c>
      <c r="U27" s="51">
        <f t="shared" si="36"/>
        <v>10583.86</v>
      </c>
      <c r="V27" s="65">
        <v>5306.1</v>
      </c>
      <c r="W27" s="66">
        <v>5</v>
      </c>
      <c r="X27" s="65">
        <f t="shared" si="18"/>
        <v>5311.1</v>
      </c>
      <c r="Y27" s="27"/>
      <c r="Z27" s="69">
        <f t="shared" si="19"/>
        <v>5311.1</v>
      </c>
      <c r="AA27" s="54">
        <v>-5311.1</v>
      </c>
      <c r="AB27" s="69">
        <f t="shared" si="25"/>
        <v>0</v>
      </c>
    </row>
    <row r="28" ht="18.75" customHeight="1" spans="1:28">
      <c r="A28" s="38" t="s">
        <v>53</v>
      </c>
      <c r="B28" s="39" t="s">
        <v>54</v>
      </c>
      <c r="C28" s="33">
        <f>SUM(C29:C29)</f>
        <v>100</v>
      </c>
      <c r="D28" s="34">
        <f>SUM(D29:D29)</f>
        <v>156.068</v>
      </c>
      <c r="E28" s="35">
        <f>SUM(E29:E29)</f>
        <v>200</v>
      </c>
      <c r="F28" s="35">
        <f>SUM(F29:F29)</f>
        <v>0</v>
      </c>
      <c r="G28" s="17" t="e">
        <f>SUM(#REF!,G29)</f>
        <v>#REF!</v>
      </c>
      <c r="H28" s="17" t="e">
        <f>SUM(#REF!,H29)</f>
        <v>#REF!</v>
      </c>
      <c r="I28" s="43" t="e">
        <f>SUM(#REF!,I29)</f>
        <v>#REF!</v>
      </c>
      <c r="J28" s="43" t="e">
        <f>SUM(#REF!,J29)</f>
        <v>#REF!</v>
      </c>
      <c r="K28" s="43" t="e">
        <f>SUM(#REF!,K29)</f>
        <v>#REF!</v>
      </c>
      <c r="L28" s="44" t="e">
        <f>SUM(#REF!,L29)</f>
        <v>#REF!</v>
      </c>
      <c r="M28" s="43" t="e">
        <f>SUM(#REF!,M29)</f>
        <v>#REF!</v>
      </c>
      <c r="N28" s="45">
        <f>SUM(N29)</f>
        <v>200</v>
      </c>
      <c r="O28" s="45">
        <f t="shared" ref="O28:Q28" si="41">SUM(O29)</f>
        <v>-83.23</v>
      </c>
      <c r="P28" s="45">
        <f t="shared" si="41"/>
        <v>0</v>
      </c>
      <c r="Q28" s="61">
        <f t="shared" si="41"/>
        <v>200</v>
      </c>
      <c r="R28" s="61">
        <f t="shared" ref="R28:V28" si="42">SUM(R29)</f>
        <v>0</v>
      </c>
      <c r="S28" s="61">
        <f t="shared" si="42"/>
        <v>200</v>
      </c>
      <c r="T28" s="67">
        <f t="shared" si="42"/>
        <v>0</v>
      </c>
      <c r="U28" s="62">
        <f t="shared" si="42"/>
        <v>200</v>
      </c>
      <c r="V28" s="62">
        <f t="shared" si="42"/>
        <v>200</v>
      </c>
      <c r="W28" s="12"/>
      <c r="X28" s="68">
        <f>SUM(X29)</f>
        <v>200</v>
      </c>
      <c r="Y28" s="68">
        <f t="shared" ref="Y28:AB28" si="43">SUM(Y29)</f>
        <v>0</v>
      </c>
      <c r="Z28" s="68">
        <f t="shared" si="43"/>
        <v>200</v>
      </c>
      <c r="AA28" s="68">
        <f t="shared" si="43"/>
        <v>30.793</v>
      </c>
      <c r="AB28" s="68">
        <f t="shared" si="43"/>
        <v>230.793</v>
      </c>
    </row>
    <row r="29" ht="40.5" customHeight="1" spans="1:28">
      <c r="A29" s="40" t="s">
        <v>55</v>
      </c>
      <c r="B29" s="37" t="s">
        <v>56</v>
      </c>
      <c r="C29" s="23">
        <v>100</v>
      </c>
      <c r="D29" s="24">
        <v>156.068</v>
      </c>
      <c r="E29" s="31">
        <v>200</v>
      </c>
      <c r="F29" s="12"/>
      <c r="G29" s="26">
        <f t="shared" si="6"/>
        <v>200</v>
      </c>
      <c r="H29" s="27"/>
      <c r="I29" s="46">
        <f t="shared" si="7"/>
        <v>200</v>
      </c>
      <c r="J29" s="52"/>
      <c r="K29" s="55">
        <f t="shared" si="8"/>
        <v>200</v>
      </c>
      <c r="L29" s="54">
        <v>83.23</v>
      </c>
      <c r="M29" s="26">
        <f t="shared" ref="M29:M30" si="44">SUM(K29,L29)</f>
        <v>283.23</v>
      </c>
      <c r="N29" s="50">
        <v>200</v>
      </c>
      <c r="O29" s="51">
        <f t="shared" si="9"/>
        <v>-83.23</v>
      </c>
      <c r="P29" s="27"/>
      <c r="Q29" s="64">
        <f t="shared" si="10"/>
        <v>200</v>
      </c>
      <c r="R29" s="27"/>
      <c r="S29" s="64">
        <f t="shared" si="17"/>
        <v>200</v>
      </c>
      <c r="T29" s="53"/>
      <c r="U29" s="51">
        <f t="shared" si="36"/>
        <v>200</v>
      </c>
      <c r="V29" s="65">
        <v>200</v>
      </c>
      <c r="W29" s="12"/>
      <c r="X29" s="65">
        <f t="shared" si="18"/>
        <v>200</v>
      </c>
      <c r="Y29" s="27"/>
      <c r="Z29" s="69">
        <f t="shared" si="19"/>
        <v>200</v>
      </c>
      <c r="AA29" s="53">
        <v>30.793</v>
      </c>
      <c r="AB29" s="69">
        <f t="shared" si="25"/>
        <v>230.793</v>
      </c>
    </row>
    <row r="30" ht="14.25" customHeight="1" spans="1:28">
      <c r="A30" s="14" t="s">
        <v>57</v>
      </c>
      <c r="B30" s="36" t="s">
        <v>58</v>
      </c>
      <c r="C30" s="33">
        <v>179.4</v>
      </c>
      <c r="D30" s="34">
        <v>179.4</v>
      </c>
      <c r="E30" s="35">
        <v>200</v>
      </c>
      <c r="F30" s="41"/>
      <c r="G30" s="17">
        <f t="shared" si="6"/>
        <v>200</v>
      </c>
      <c r="H30" s="27">
        <f>220.941+0.029</f>
        <v>220.97</v>
      </c>
      <c r="I30" s="43">
        <v>420.941</v>
      </c>
      <c r="J30" s="56">
        <v>34.974</v>
      </c>
      <c r="K30" s="57">
        <f t="shared" si="8"/>
        <v>455.915</v>
      </c>
      <c r="L30" s="53">
        <v>410.695</v>
      </c>
      <c r="M30" s="58">
        <f t="shared" si="44"/>
        <v>866.61</v>
      </c>
      <c r="N30" s="45">
        <v>500</v>
      </c>
      <c r="O30" s="45">
        <v>500</v>
      </c>
      <c r="P30" s="45"/>
      <c r="Q30" s="61">
        <f t="shared" si="10"/>
        <v>500</v>
      </c>
      <c r="R30" s="27"/>
      <c r="S30" s="64">
        <f t="shared" si="17"/>
        <v>500</v>
      </c>
      <c r="T30" s="53"/>
      <c r="U30" s="62">
        <f t="shared" si="36"/>
        <v>500</v>
      </c>
      <c r="V30" s="68">
        <v>300</v>
      </c>
      <c r="W30" s="12"/>
      <c r="X30" s="68">
        <f t="shared" si="18"/>
        <v>300</v>
      </c>
      <c r="Y30" s="70"/>
      <c r="Z30" s="71">
        <f t="shared" si="19"/>
        <v>300</v>
      </c>
      <c r="AA30" s="56">
        <v>204.133</v>
      </c>
      <c r="AB30" s="71">
        <f t="shared" si="25"/>
        <v>504.133</v>
      </c>
    </row>
    <row r="31" spans="1:28">
      <c r="A31" s="1" t="s">
        <v>4</v>
      </c>
      <c r="AB31" s="72"/>
    </row>
    <row r="32" spans="2:28">
      <c r="B32" s="1" t="s">
        <v>4</v>
      </c>
      <c r="AB32" s="72"/>
    </row>
    <row r="34" spans="2:2">
      <c r="B34" s="1" t="s">
        <v>4</v>
      </c>
    </row>
  </sheetData>
  <mergeCells count="7">
    <mergeCell ref="A1:O1"/>
    <mergeCell ref="A2:O2"/>
    <mergeCell ref="A3:O3"/>
    <mergeCell ref="A4:B4"/>
    <mergeCell ref="A7:I7"/>
    <mergeCell ref="A8:I8"/>
    <mergeCell ref="B10:I10"/>
  </mergeCells>
  <pageMargins left="0.885826771653543" right="0.78740157480315" top="0.78740157480315" bottom="0.78740157480315" header="0.31496062992126" footer="0.31496062992126"/>
  <pageSetup paperSize="9" scale="4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WPS_1673250144</cp:lastModifiedBy>
  <dcterms:created xsi:type="dcterms:W3CDTF">2001-12-21T04:25:00Z</dcterms:created>
  <cp:lastPrinted>2023-08-31T09:20:00Z</cp:lastPrinted>
  <dcterms:modified xsi:type="dcterms:W3CDTF">2023-09-11T01:05:18Z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25157FC022CD4553AC50FEC478E5F45C_12</vt:lpwstr>
  </property>
  <property fmtid="{D5CDD505-2E9C-101B-9397-08002B2CF9AE}" pid="3" name="KSOProductBuildVer">
    <vt:lpwstr>1049-12.2.0.13201</vt:lpwstr>
  </property>
</Properties>
</file>