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4" sheetId="23" r:id="rId1"/>
  </sheets>
  <definedNames>
    <definedName name="_xlnm._FilterDatabase" localSheetId="0" hidden="1">'2024'!$A$11:$BB$110</definedName>
    <definedName name="_xlnm.Print_Titles" localSheetId="0">'2024'!$10:$10</definedName>
    <definedName name="_xlnm.Print_Area" localSheetId="0">'2024'!$A$1:$BN$113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86" i="23"/>
  <c r="BM82"/>
  <c r="BM61"/>
  <c r="BM27"/>
  <c r="BM26" s="1"/>
  <c r="BM16" s="1"/>
  <c r="BM13"/>
  <c r="BM59" l="1"/>
  <c r="BM12" s="1"/>
  <c r="BM11" s="1"/>
  <c r="BH100" l="1"/>
  <c r="BJ100" s="1"/>
  <c r="BL100" s="1"/>
  <c r="BN100" s="1"/>
  <c r="BH101"/>
  <c r="BJ101" s="1"/>
  <c r="BL101" s="1"/>
  <c r="BN101" s="1"/>
  <c r="BK82"/>
  <c r="BK111"/>
  <c r="BK107"/>
  <c r="BK86"/>
  <c r="BK61"/>
  <c r="BK59" s="1"/>
  <c r="BK27"/>
  <c r="BK26" s="1"/>
  <c r="BK16" s="1"/>
  <c r="BK13"/>
  <c r="BI107"/>
  <c r="BK12" l="1"/>
  <c r="BK11" s="1"/>
  <c r="BI111" l="1"/>
  <c r="BI86"/>
  <c r="BI82"/>
  <c r="BI61"/>
  <c r="BI27"/>
  <c r="BI26" s="1"/>
  <c r="BI16" s="1"/>
  <c r="BI13"/>
  <c r="BJ105"/>
  <c r="BL105" s="1"/>
  <c r="BN105" s="1"/>
  <c r="BJ106"/>
  <c r="BL106" s="1"/>
  <c r="BN106" s="1"/>
  <c r="BH113"/>
  <c r="BJ113" s="1"/>
  <c r="BL113" s="1"/>
  <c r="BN113" s="1"/>
  <c r="BH112"/>
  <c r="BG111"/>
  <c r="BF111"/>
  <c r="BD111"/>
  <c r="BC111"/>
  <c r="BB111"/>
  <c r="BA111"/>
  <c r="AZ111"/>
  <c r="AY111"/>
  <c r="AX111"/>
  <c r="AW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BH110"/>
  <c r="BJ110" s="1"/>
  <c r="BL110" s="1"/>
  <c r="BN110" s="1"/>
  <c r="BD110"/>
  <c r="AY110"/>
  <c r="BA110" s="1"/>
  <c r="BH109"/>
  <c r="BD109"/>
  <c r="AY109"/>
  <c r="BA109" s="1"/>
  <c r="AS109"/>
  <c r="AV109" s="1"/>
  <c r="BH108"/>
  <c r="BJ108" s="1"/>
  <c r="BL108" s="1"/>
  <c r="BN108" s="1"/>
  <c r="BD108"/>
  <c r="BA108"/>
  <c r="AS108"/>
  <c r="AV108" s="1"/>
  <c r="BG107"/>
  <c r="BF107"/>
  <c r="BC107"/>
  <c r="BB107"/>
  <c r="AZ107"/>
  <c r="AX107"/>
  <c r="AW107"/>
  <c r="AS107"/>
  <c r="AV107" s="1"/>
  <c r="BD106"/>
  <c r="BD105" s="1"/>
  <c r="AY106"/>
  <c r="BA106" s="1"/>
  <c r="BA105" s="1"/>
  <c r="AB106"/>
  <c r="AB105" s="1"/>
  <c r="BC105"/>
  <c r="BB105"/>
  <c r="AZ105"/>
  <c r="AX105"/>
  <c r="AW105"/>
  <c r="AR105"/>
  <c r="AP105"/>
  <c r="AN105"/>
  <c r="AL105"/>
  <c r="AJ105"/>
  <c r="AH105"/>
  <c r="AF105"/>
  <c r="AD105"/>
  <c r="AA105"/>
  <c r="BD104"/>
  <c r="BF104" s="1"/>
  <c r="BH104" s="1"/>
  <c r="BJ104" s="1"/>
  <c r="BL104" s="1"/>
  <c r="BN104" s="1"/>
  <c r="AU104"/>
  <c r="AW104" s="1"/>
  <c r="AY104" s="1"/>
  <c r="BA104" s="1"/>
  <c r="AA104"/>
  <c r="AC104" s="1"/>
  <c r="AE104" s="1"/>
  <c r="AG104" s="1"/>
  <c r="AI104" s="1"/>
  <c r="AK104" s="1"/>
  <c r="AM104" s="1"/>
  <c r="AO104" s="1"/>
  <c r="AQ104" s="1"/>
  <c r="AS104" s="1"/>
  <c r="W104"/>
  <c r="X104" s="1"/>
  <c r="U104"/>
  <c r="Q104"/>
  <c r="S104" s="1"/>
  <c r="H104"/>
  <c r="J104" s="1"/>
  <c r="BD103"/>
  <c r="BF103" s="1"/>
  <c r="BH103" s="1"/>
  <c r="BJ103" s="1"/>
  <c r="BL103" s="1"/>
  <c r="BN103" s="1"/>
  <c r="AU103"/>
  <c r="AW103" s="1"/>
  <c r="AY103" s="1"/>
  <c r="BA103" s="1"/>
  <c r="AG103"/>
  <c r="AI103" s="1"/>
  <c r="AK103" s="1"/>
  <c r="AM103" s="1"/>
  <c r="AO103" s="1"/>
  <c r="AQ103" s="1"/>
  <c r="AS103" s="1"/>
  <c r="BD102"/>
  <c r="BF102" s="1"/>
  <c r="BH102" s="1"/>
  <c r="BJ102" s="1"/>
  <c r="BL102" s="1"/>
  <c r="BN102" s="1"/>
  <c r="AU102"/>
  <c r="AW102" s="1"/>
  <c r="AY102" s="1"/>
  <c r="BA102" s="1"/>
  <c r="AA102"/>
  <c r="AC102" s="1"/>
  <c r="AE102" s="1"/>
  <c r="AG102" s="1"/>
  <c r="AI102" s="1"/>
  <c r="AK102" s="1"/>
  <c r="AM102" s="1"/>
  <c r="AO102" s="1"/>
  <c r="AQ102" s="1"/>
  <c r="AS102" s="1"/>
  <c r="X102"/>
  <c r="U102"/>
  <c r="Q102"/>
  <c r="S102" s="1"/>
  <c r="H102"/>
  <c r="J102" s="1"/>
  <c r="BD99"/>
  <c r="BF99" s="1"/>
  <c r="BH99" s="1"/>
  <c r="BJ99" s="1"/>
  <c r="BL99" s="1"/>
  <c r="BN99" s="1"/>
  <c r="AU99"/>
  <c r="AW99" s="1"/>
  <c r="AY99" s="1"/>
  <c r="BA99" s="1"/>
  <c r="AK99"/>
  <c r="AM99" s="1"/>
  <c r="AO99" s="1"/>
  <c r="AQ99" s="1"/>
  <c r="AS99" s="1"/>
  <c r="BD98"/>
  <c r="BF98" s="1"/>
  <c r="BH98" s="1"/>
  <c r="BJ98" s="1"/>
  <c r="BL98" s="1"/>
  <c r="BN98" s="1"/>
  <c r="AU98"/>
  <c r="AW98" s="1"/>
  <c r="AY98" s="1"/>
  <c r="BA98" s="1"/>
  <c r="AG98"/>
  <c r="AI98" s="1"/>
  <c r="AK98" s="1"/>
  <c r="AM98" s="1"/>
  <c r="AO98" s="1"/>
  <c r="AQ98" s="1"/>
  <c r="AS98" s="1"/>
  <c r="BD97"/>
  <c r="BF97" s="1"/>
  <c r="BH97" s="1"/>
  <c r="BJ97" s="1"/>
  <c r="BL97" s="1"/>
  <c r="BN97" s="1"/>
  <c r="AY97"/>
  <c r="BA97" s="1"/>
  <c r="AU97"/>
  <c r="AA97"/>
  <c r="AC97" s="1"/>
  <c r="AE97" s="1"/>
  <c r="AG97" s="1"/>
  <c r="AI97" s="1"/>
  <c r="AK97" s="1"/>
  <c r="AM97" s="1"/>
  <c r="AO97" s="1"/>
  <c r="AQ97" s="1"/>
  <c r="AS97" s="1"/>
  <c r="X97"/>
  <c r="Q97"/>
  <c r="S97" s="1"/>
  <c r="BD96"/>
  <c r="BF96" s="1"/>
  <c r="BH96" s="1"/>
  <c r="BJ96" s="1"/>
  <c r="BL96" s="1"/>
  <c r="BN96" s="1"/>
  <c r="AU96"/>
  <c r="AW96" s="1"/>
  <c r="AY96" s="1"/>
  <c r="BA96" s="1"/>
  <c r="AS96"/>
  <c r="BD95"/>
  <c r="BF95" s="1"/>
  <c r="BH95" s="1"/>
  <c r="BJ95" s="1"/>
  <c r="BL95" s="1"/>
  <c r="BN95" s="1"/>
  <c r="AY95"/>
  <c r="BA95" s="1"/>
  <c r="AU95"/>
  <c r="AA95"/>
  <c r="AC95" s="1"/>
  <c r="X95"/>
  <c r="Q95"/>
  <c r="BD94"/>
  <c r="BF94" s="1"/>
  <c r="BH94" s="1"/>
  <c r="BJ94" s="1"/>
  <c r="BL94" s="1"/>
  <c r="BN94" s="1"/>
  <c r="AU94"/>
  <c r="AW94" s="1"/>
  <c r="BD93"/>
  <c r="BF93" s="1"/>
  <c r="BH93" s="1"/>
  <c r="BJ93" s="1"/>
  <c r="BL93" s="1"/>
  <c r="BN93" s="1"/>
  <c r="AY93"/>
  <c r="BA93" s="1"/>
  <c r="BD92"/>
  <c r="BF92" s="1"/>
  <c r="BH92" s="1"/>
  <c r="BJ92" s="1"/>
  <c r="BL92" s="1"/>
  <c r="BN92" s="1"/>
  <c r="AY92"/>
  <c r="BA92" s="1"/>
  <c r="BD91"/>
  <c r="BF91" s="1"/>
  <c r="BH91" s="1"/>
  <c r="BJ91" s="1"/>
  <c r="BL91" s="1"/>
  <c r="BN91" s="1"/>
  <c r="AU91"/>
  <c r="AW91" s="1"/>
  <c r="AY91" s="1"/>
  <c r="BA91" s="1"/>
  <c r="AO91"/>
  <c r="AQ91" s="1"/>
  <c r="AS91" s="1"/>
  <c r="BD90"/>
  <c r="BF90" s="1"/>
  <c r="BH90" s="1"/>
  <c r="BJ90" s="1"/>
  <c r="BL90" s="1"/>
  <c r="BN90" s="1"/>
  <c r="AU90"/>
  <c r="AW90" s="1"/>
  <c r="AY90" s="1"/>
  <c r="BA90" s="1"/>
  <c r="AK90"/>
  <c r="AM90" s="1"/>
  <c r="AO90" s="1"/>
  <c r="AQ90" s="1"/>
  <c r="AS90" s="1"/>
  <c r="BD89"/>
  <c r="BF89" s="1"/>
  <c r="BH89" s="1"/>
  <c r="BJ89" s="1"/>
  <c r="BL89" s="1"/>
  <c r="BN89" s="1"/>
  <c r="AU89"/>
  <c r="AW89" s="1"/>
  <c r="AY89" s="1"/>
  <c r="AG89"/>
  <c r="AI89" s="1"/>
  <c r="AK89" s="1"/>
  <c r="AM89" s="1"/>
  <c r="AO89" s="1"/>
  <c r="AQ89" s="1"/>
  <c r="AS89" s="1"/>
  <c r="BD88"/>
  <c r="BF88" s="1"/>
  <c r="BH88" s="1"/>
  <c r="BJ88" s="1"/>
  <c r="BL88" s="1"/>
  <c r="BN88" s="1"/>
  <c r="AY88"/>
  <c r="BA88" s="1"/>
  <c r="AU88"/>
  <c r="AG88"/>
  <c r="AI88" s="1"/>
  <c r="AK88" s="1"/>
  <c r="AM88" s="1"/>
  <c r="AO88" s="1"/>
  <c r="AQ88" s="1"/>
  <c r="AS88" s="1"/>
  <c r="BD87"/>
  <c r="BF87" s="1"/>
  <c r="AY87"/>
  <c r="BA87" s="1"/>
  <c r="AU87"/>
  <c r="AG87"/>
  <c r="AI87" s="1"/>
  <c r="BG86"/>
  <c r="BE86"/>
  <c r="BC86"/>
  <c r="BB86"/>
  <c r="AZ86"/>
  <c r="AX86"/>
  <c r="AT86"/>
  <c r="AR86"/>
  <c r="AP86"/>
  <c r="AN86"/>
  <c r="AL86"/>
  <c r="AJ86"/>
  <c r="AH86"/>
  <c r="AF86"/>
  <c r="AD86"/>
  <c r="AB86"/>
  <c r="Z86"/>
  <c r="Y86"/>
  <c r="V86"/>
  <c r="T86"/>
  <c r="R86"/>
  <c r="P86"/>
  <c r="O86"/>
  <c r="N86"/>
  <c r="M86"/>
  <c r="L86"/>
  <c r="K86"/>
  <c r="I86"/>
  <c r="G86"/>
  <c r="F86"/>
  <c r="E86"/>
  <c r="D86"/>
  <c r="BD85"/>
  <c r="BF85" s="1"/>
  <c r="AY85"/>
  <c r="BA85" s="1"/>
  <c r="AU85"/>
  <c r="AA85"/>
  <c r="AC85" s="1"/>
  <c r="AE85" s="1"/>
  <c r="AG85" s="1"/>
  <c r="AI85" s="1"/>
  <c r="AK85" s="1"/>
  <c r="AM85" s="1"/>
  <c r="AO85" s="1"/>
  <c r="AQ85" s="1"/>
  <c r="AS85" s="1"/>
  <c r="X85"/>
  <c r="U85"/>
  <c r="Q85"/>
  <c r="S85" s="1"/>
  <c r="H85"/>
  <c r="J85" s="1"/>
  <c r="L85" s="1"/>
  <c r="BH84"/>
  <c r="BJ84" s="1"/>
  <c r="BL84" s="1"/>
  <c r="BN84" s="1"/>
  <c r="BD84"/>
  <c r="AY84"/>
  <c r="BA84" s="1"/>
  <c r="AU84"/>
  <c r="AA84"/>
  <c r="AC84" s="1"/>
  <c r="AE84" s="1"/>
  <c r="AG84" s="1"/>
  <c r="AI84" s="1"/>
  <c r="AK84" s="1"/>
  <c r="AM84" s="1"/>
  <c r="AO84" s="1"/>
  <c r="AQ84" s="1"/>
  <c r="AS84" s="1"/>
  <c r="BD83"/>
  <c r="BF83" s="1"/>
  <c r="BH83" s="1"/>
  <c r="BJ83" s="1"/>
  <c r="BL83" s="1"/>
  <c r="BN83" s="1"/>
  <c r="AY83"/>
  <c r="BA83" s="1"/>
  <c r="AU83"/>
  <c r="AA83"/>
  <c r="AC83" s="1"/>
  <c r="X83"/>
  <c r="U83"/>
  <c r="Q83"/>
  <c r="S83" s="1"/>
  <c r="H83"/>
  <c r="J83" s="1"/>
  <c r="L83" s="1"/>
  <c r="BG82"/>
  <c r="BE82"/>
  <c r="BC82"/>
  <c r="BB82"/>
  <c r="AZ82"/>
  <c r="AX82"/>
  <c r="AW82"/>
  <c r="AT82"/>
  <c r="AR82"/>
  <c r="AP82"/>
  <c r="AN82"/>
  <c r="AL82"/>
  <c r="AJ82"/>
  <c r="AH82"/>
  <c r="AF82"/>
  <c r="AD82"/>
  <c r="AB82"/>
  <c r="Z82"/>
  <c r="Y82"/>
  <c r="W82"/>
  <c r="V82"/>
  <c r="T82"/>
  <c r="R82"/>
  <c r="P82"/>
  <c r="O82"/>
  <c r="M82"/>
  <c r="M59" s="1"/>
  <c r="K82"/>
  <c r="K59" s="1"/>
  <c r="I82"/>
  <c r="I59" s="1"/>
  <c r="G82"/>
  <c r="G59" s="1"/>
  <c r="F82"/>
  <c r="F59" s="1"/>
  <c r="E82"/>
  <c r="E59" s="1"/>
  <c r="D82"/>
  <c r="D59" s="1"/>
  <c r="BD81"/>
  <c r="BF81" s="1"/>
  <c r="BH81" s="1"/>
  <c r="BJ81" s="1"/>
  <c r="BL81" s="1"/>
  <c r="BN81" s="1"/>
  <c r="AU81"/>
  <c r="AW81" s="1"/>
  <c r="AY81" s="1"/>
  <c r="BA81" s="1"/>
  <c r="AA81"/>
  <c r="AC81" s="1"/>
  <c r="AE81" s="1"/>
  <c r="AG81" s="1"/>
  <c r="AI81" s="1"/>
  <c r="AK81" s="1"/>
  <c r="AM81" s="1"/>
  <c r="AO81" s="1"/>
  <c r="AQ81" s="1"/>
  <c r="AS81" s="1"/>
  <c r="X81"/>
  <c r="U81"/>
  <c r="Q81"/>
  <c r="S81" s="1"/>
  <c r="H81"/>
  <c r="J81" s="1"/>
  <c r="L81" s="1"/>
  <c r="BD80"/>
  <c r="BF80" s="1"/>
  <c r="BH80" s="1"/>
  <c r="BJ80" s="1"/>
  <c r="BL80" s="1"/>
  <c r="BN80" s="1"/>
  <c r="AU80"/>
  <c r="AW80" s="1"/>
  <c r="AY80" s="1"/>
  <c r="BA80" s="1"/>
  <c r="AA80"/>
  <c r="AC80" s="1"/>
  <c r="AE80" s="1"/>
  <c r="AG80" s="1"/>
  <c r="AI80" s="1"/>
  <c r="AK80" s="1"/>
  <c r="AM80" s="1"/>
  <c r="AO80" s="1"/>
  <c r="AQ80" s="1"/>
  <c r="AS80" s="1"/>
  <c r="X80"/>
  <c r="U80"/>
  <c r="BD79"/>
  <c r="BF79" s="1"/>
  <c r="BH79" s="1"/>
  <c r="BJ79" s="1"/>
  <c r="BL79" s="1"/>
  <c r="BN79" s="1"/>
  <c r="AY79"/>
  <c r="BA79" s="1"/>
  <c r="AU79"/>
  <c r="AA79"/>
  <c r="AC79" s="1"/>
  <c r="AE79" s="1"/>
  <c r="AG79" s="1"/>
  <c r="AI79" s="1"/>
  <c r="AK79" s="1"/>
  <c r="AM79" s="1"/>
  <c r="AO79" s="1"/>
  <c r="AQ79" s="1"/>
  <c r="AS79" s="1"/>
  <c r="X79"/>
  <c r="U79"/>
  <c r="Q79"/>
  <c r="S79" s="1"/>
  <c r="H79"/>
  <c r="J79" s="1"/>
  <c r="L79" s="1"/>
  <c r="BD78"/>
  <c r="BF78" s="1"/>
  <c r="BH78" s="1"/>
  <c r="BJ78" s="1"/>
  <c r="BL78" s="1"/>
  <c r="BN78" s="1"/>
  <c r="AY78"/>
  <c r="BA78" s="1"/>
  <c r="BD77"/>
  <c r="BF77" s="1"/>
  <c r="BH77" s="1"/>
  <c r="BJ77" s="1"/>
  <c r="BL77" s="1"/>
  <c r="BN77" s="1"/>
  <c r="AU77"/>
  <c r="AW77" s="1"/>
  <c r="AY77" s="1"/>
  <c r="BA77" s="1"/>
  <c r="AA77"/>
  <c r="AC77" s="1"/>
  <c r="AE77" s="1"/>
  <c r="AG77" s="1"/>
  <c r="AI77" s="1"/>
  <c r="AK77" s="1"/>
  <c r="AM77" s="1"/>
  <c r="AO77" s="1"/>
  <c r="AQ77" s="1"/>
  <c r="AS77" s="1"/>
  <c r="X77"/>
  <c r="Q77"/>
  <c r="S77" s="1"/>
  <c r="H77"/>
  <c r="J77" s="1"/>
  <c r="L77" s="1"/>
  <c r="BD76"/>
  <c r="BF76" s="1"/>
  <c r="BH76" s="1"/>
  <c r="BJ76" s="1"/>
  <c r="BL76" s="1"/>
  <c r="BN76" s="1"/>
  <c r="AY76"/>
  <c r="BA76" s="1"/>
  <c r="AU76"/>
  <c r="AA76"/>
  <c r="AC76" s="1"/>
  <c r="AE76" s="1"/>
  <c r="AG76" s="1"/>
  <c r="AI76" s="1"/>
  <c r="AK76" s="1"/>
  <c r="AM76" s="1"/>
  <c r="AO76" s="1"/>
  <c r="AQ76" s="1"/>
  <c r="AS76" s="1"/>
  <c r="X76"/>
  <c r="U76"/>
  <c r="Q76"/>
  <c r="S76" s="1"/>
  <c r="H76"/>
  <c r="J76" s="1"/>
  <c r="L76" s="1"/>
  <c r="BD75"/>
  <c r="BF75" s="1"/>
  <c r="BH75" s="1"/>
  <c r="BJ75" s="1"/>
  <c r="BL75" s="1"/>
  <c r="BN75" s="1"/>
  <c r="AY75"/>
  <c r="BA75" s="1"/>
  <c r="AU75"/>
  <c r="AA75"/>
  <c r="AC75" s="1"/>
  <c r="AE75" s="1"/>
  <c r="AG75" s="1"/>
  <c r="AI75" s="1"/>
  <c r="AK75" s="1"/>
  <c r="AM75" s="1"/>
  <c r="AO75" s="1"/>
  <c r="AQ75" s="1"/>
  <c r="AS75" s="1"/>
  <c r="X75"/>
  <c r="U75"/>
  <c r="Q75"/>
  <c r="S75" s="1"/>
  <c r="H75"/>
  <c r="J75" s="1"/>
  <c r="L75" s="1"/>
  <c r="BD74"/>
  <c r="BF74" s="1"/>
  <c r="BH74" s="1"/>
  <c r="BJ74" s="1"/>
  <c r="BL74" s="1"/>
  <c r="BN74" s="1"/>
  <c r="AY74"/>
  <c r="BA74" s="1"/>
  <c r="AU74"/>
  <c r="AA74"/>
  <c r="AC74" s="1"/>
  <c r="AE74" s="1"/>
  <c r="AG74" s="1"/>
  <c r="AI74" s="1"/>
  <c r="AK74" s="1"/>
  <c r="AM74" s="1"/>
  <c r="AO74" s="1"/>
  <c r="AQ74" s="1"/>
  <c r="AS74" s="1"/>
  <c r="X74"/>
  <c r="U74"/>
  <c r="Q74"/>
  <c r="S74" s="1"/>
  <c r="H74"/>
  <c r="J74" s="1"/>
  <c r="L74" s="1"/>
  <c r="BD73"/>
  <c r="BF73" s="1"/>
  <c r="BH73" s="1"/>
  <c r="BJ73" s="1"/>
  <c r="BL73" s="1"/>
  <c r="BN73" s="1"/>
  <c r="AU73"/>
  <c r="AW73" s="1"/>
  <c r="AA73"/>
  <c r="AC73" s="1"/>
  <c r="AE73" s="1"/>
  <c r="AG73" s="1"/>
  <c r="AI73" s="1"/>
  <c r="AK73" s="1"/>
  <c r="AM73" s="1"/>
  <c r="AO73" s="1"/>
  <c r="AQ73" s="1"/>
  <c r="AS73" s="1"/>
  <c r="X73"/>
  <c r="U73"/>
  <c r="Q73"/>
  <c r="S73" s="1"/>
  <c r="H73"/>
  <c r="J73" s="1"/>
  <c r="L73" s="1"/>
  <c r="BD72"/>
  <c r="BF72" s="1"/>
  <c r="BH72" s="1"/>
  <c r="BJ72" s="1"/>
  <c r="BL72" s="1"/>
  <c r="BN72" s="1"/>
  <c r="AY72"/>
  <c r="BA72" s="1"/>
  <c r="AU72"/>
  <c r="AA72"/>
  <c r="AC72" s="1"/>
  <c r="AE72" s="1"/>
  <c r="AG72" s="1"/>
  <c r="AI72" s="1"/>
  <c r="AK72" s="1"/>
  <c r="AM72" s="1"/>
  <c r="AO72" s="1"/>
  <c r="AQ72" s="1"/>
  <c r="AS72" s="1"/>
  <c r="X72"/>
  <c r="U72"/>
  <c r="Q72"/>
  <c r="S72" s="1"/>
  <c r="H72"/>
  <c r="J72" s="1"/>
  <c r="L72" s="1"/>
  <c r="BD71"/>
  <c r="BF71" s="1"/>
  <c r="BH71" s="1"/>
  <c r="BJ71" s="1"/>
  <c r="BL71" s="1"/>
  <c r="BN71" s="1"/>
  <c r="AY71"/>
  <c r="BA71" s="1"/>
  <c r="AU71"/>
  <c r="AA71"/>
  <c r="AC71" s="1"/>
  <c r="AE71" s="1"/>
  <c r="AG71" s="1"/>
  <c r="AI71" s="1"/>
  <c r="AK71" s="1"/>
  <c r="AM71" s="1"/>
  <c r="AO71" s="1"/>
  <c r="AQ71" s="1"/>
  <c r="AS71" s="1"/>
  <c r="X71"/>
  <c r="U71"/>
  <c r="Q71"/>
  <c r="S71" s="1"/>
  <c r="H71"/>
  <c r="J71" s="1"/>
  <c r="L71" s="1"/>
  <c r="BD70"/>
  <c r="BF70" s="1"/>
  <c r="BH70" s="1"/>
  <c r="BJ70" s="1"/>
  <c r="BL70" s="1"/>
  <c r="BN70" s="1"/>
  <c r="AY70"/>
  <c r="BA70" s="1"/>
  <c r="AU70"/>
  <c r="AA70"/>
  <c r="AC70" s="1"/>
  <c r="AE70" s="1"/>
  <c r="AG70" s="1"/>
  <c r="AI70" s="1"/>
  <c r="AK70" s="1"/>
  <c r="AM70" s="1"/>
  <c r="AO70" s="1"/>
  <c r="AQ70" s="1"/>
  <c r="AS70" s="1"/>
  <c r="X70"/>
  <c r="U70"/>
  <c r="Q70"/>
  <c r="S70" s="1"/>
  <c r="H70"/>
  <c r="J70" s="1"/>
  <c r="L70" s="1"/>
  <c r="BD69"/>
  <c r="BF69" s="1"/>
  <c r="BH69" s="1"/>
  <c r="BJ69" s="1"/>
  <c r="BL69" s="1"/>
  <c r="BN69" s="1"/>
  <c r="AU69"/>
  <c r="AW69" s="1"/>
  <c r="AY69" s="1"/>
  <c r="BA69" s="1"/>
  <c r="AA69"/>
  <c r="AC69" s="1"/>
  <c r="AE69" s="1"/>
  <c r="AG69" s="1"/>
  <c r="AI69" s="1"/>
  <c r="AK69" s="1"/>
  <c r="AM69" s="1"/>
  <c r="AO69" s="1"/>
  <c r="AQ69" s="1"/>
  <c r="AS69" s="1"/>
  <c r="X69"/>
  <c r="U69"/>
  <c r="Q69"/>
  <c r="S69" s="1"/>
  <c r="H69"/>
  <c r="J69" s="1"/>
  <c r="L69" s="1"/>
  <c r="BD68"/>
  <c r="BF68" s="1"/>
  <c r="BH68" s="1"/>
  <c r="BJ68" s="1"/>
  <c r="BL68" s="1"/>
  <c r="BN68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BD67"/>
  <c r="BF67" s="1"/>
  <c r="BH67" s="1"/>
  <c r="BJ67" s="1"/>
  <c r="BL67" s="1"/>
  <c r="BN67" s="1"/>
  <c r="AU67"/>
  <c r="AW67" s="1"/>
  <c r="AY67" s="1"/>
  <c r="BA67" s="1"/>
  <c r="AA67"/>
  <c r="AC67" s="1"/>
  <c r="AE67" s="1"/>
  <c r="AG67" s="1"/>
  <c r="AI67" s="1"/>
  <c r="AK67" s="1"/>
  <c r="AM67" s="1"/>
  <c r="AO67" s="1"/>
  <c r="AQ67" s="1"/>
  <c r="AS67" s="1"/>
  <c r="X67"/>
  <c r="U67"/>
  <c r="Q67"/>
  <c r="S67" s="1"/>
  <c r="H67"/>
  <c r="J67" s="1"/>
  <c r="L67" s="1"/>
  <c r="BD66"/>
  <c r="BF66" s="1"/>
  <c r="BH66" s="1"/>
  <c r="BJ66" s="1"/>
  <c r="BL66" s="1"/>
  <c r="BN66" s="1"/>
  <c r="AU66"/>
  <c r="AW66" s="1"/>
  <c r="AY66" s="1"/>
  <c r="AA66"/>
  <c r="AC66" s="1"/>
  <c r="AE66" s="1"/>
  <c r="AG66" s="1"/>
  <c r="AI66" s="1"/>
  <c r="AK66" s="1"/>
  <c r="AM66" s="1"/>
  <c r="AO66" s="1"/>
  <c r="AQ66" s="1"/>
  <c r="AS66" s="1"/>
  <c r="X66"/>
  <c r="BD65"/>
  <c r="BF65" s="1"/>
  <c r="BH65" s="1"/>
  <c r="BJ65" s="1"/>
  <c r="BL65" s="1"/>
  <c r="BN65" s="1"/>
  <c r="AY65"/>
  <c r="BA65" s="1"/>
  <c r="AU65"/>
  <c r="AA65"/>
  <c r="AC65" s="1"/>
  <c r="AE65" s="1"/>
  <c r="AG65" s="1"/>
  <c r="AI65" s="1"/>
  <c r="AK65" s="1"/>
  <c r="AM65" s="1"/>
  <c r="AO65" s="1"/>
  <c r="AQ65" s="1"/>
  <c r="AS65" s="1"/>
  <c r="X65"/>
  <c r="BD64"/>
  <c r="BF64" s="1"/>
  <c r="BH64" s="1"/>
  <c r="BJ64" s="1"/>
  <c r="BL64" s="1"/>
  <c r="BN64" s="1"/>
  <c r="AY64"/>
  <c r="BA64" s="1"/>
  <c r="AU64"/>
  <c r="AA64"/>
  <c r="AC64" s="1"/>
  <c r="AE64" s="1"/>
  <c r="AG64" s="1"/>
  <c r="AI64" s="1"/>
  <c r="AK64" s="1"/>
  <c r="AM64" s="1"/>
  <c r="AO64" s="1"/>
  <c r="AQ64" s="1"/>
  <c r="AS64" s="1"/>
  <c r="X64"/>
  <c r="U64"/>
  <c r="Q64"/>
  <c r="S64" s="1"/>
  <c r="H64"/>
  <c r="J64" s="1"/>
  <c r="L64" s="1"/>
  <c r="BD63"/>
  <c r="BF63" s="1"/>
  <c r="BH63" s="1"/>
  <c r="BJ63" s="1"/>
  <c r="BL63" s="1"/>
  <c r="BN63" s="1"/>
  <c r="AY63"/>
  <c r="BA63" s="1"/>
  <c r="AU63"/>
  <c r="AA63"/>
  <c r="AC63" s="1"/>
  <c r="AE63" s="1"/>
  <c r="AG63" s="1"/>
  <c r="AI63" s="1"/>
  <c r="AK63" s="1"/>
  <c r="AM63" s="1"/>
  <c r="AO63" s="1"/>
  <c r="AQ63" s="1"/>
  <c r="AS63" s="1"/>
  <c r="X63"/>
  <c r="U63"/>
  <c r="Q63"/>
  <c r="S63" s="1"/>
  <c r="H63"/>
  <c r="J63" s="1"/>
  <c r="L63" s="1"/>
  <c r="BD62"/>
  <c r="BF62" s="1"/>
  <c r="AY62"/>
  <c r="BA62" s="1"/>
  <c r="AU62"/>
  <c r="AA62"/>
  <c r="AC62" s="1"/>
  <c r="AE62" s="1"/>
  <c r="X62"/>
  <c r="U62"/>
  <c r="Q62"/>
  <c r="S62" s="1"/>
  <c r="H62"/>
  <c r="J62" s="1"/>
  <c r="BG61"/>
  <c r="BE61"/>
  <c r="BC61"/>
  <c r="BB61"/>
  <c r="BB59" s="1"/>
  <c r="AZ61"/>
  <c r="AX61"/>
  <c r="AT61"/>
  <c r="AR61"/>
  <c r="AP61"/>
  <c r="AN61"/>
  <c r="AN59" s="1"/>
  <c r="AL61"/>
  <c r="AJ61"/>
  <c r="AH61"/>
  <c r="AF61"/>
  <c r="AF59" s="1"/>
  <c r="AD61"/>
  <c r="AB61"/>
  <c r="Z61"/>
  <c r="Y61"/>
  <c r="W61"/>
  <c r="V61"/>
  <c r="V59" s="1"/>
  <c r="T61"/>
  <c r="T59" s="1"/>
  <c r="R61"/>
  <c r="P61"/>
  <c r="O61"/>
  <c r="N61"/>
  <c r="M61"/>
  <c r="K61"/>
  <c r="I61"/>
  <c r="G61"/>
  <c r="F61"/>
  <c r="E61"/>
  <c r="D61"/>
  <c r="BD60"/>
  <c r="BF60" s="1"/>
  <c r="AU60"/>
  <c r="AW60" s="1"/>
  <c r="AY60" s="1"/>
  <c r="AA60"/>
  <c r="AC60" s="1"/>
  <c r="AE60" s="1"/>
  <c r="X60"/>
  <c r="U60"/>
  <c r="Q60"/>
  <c r="S60" s="1"/>
  <c r="H60"/>
  <c r="J60" s="1"/>
  <c r="N59"/>
  <c r="BD58"/>
  <c r="BF58" s="1"/>
  <c r="BH58" s="1"/>
  <c r="BJ58" s="1"/>
  <c r="BL58" s="1"/>
  <c r="BN58" s="1"/>
  <c r="AU58"/>
  <c r="AW58" s="1"/>
  <c r="AY58" s="1"/>
  <c r="BA58" s="1"/>
  <c r="AA58"/>
  <c r="AC58" s="1"/>
  <c r="AE58" s="1"/>
  <c r="AG58" s="1"/>
  <c r="AI58" s="1"/>
  <c r="AK58" s="1"/>
  <c r="AM58" s="1"/>
  <c r="AO58" s="1"/>
  <c r="AQ58" s="1"/>
  <c r="AS58" s="1"/>
  <c r="X58"/>
  <c r="BD57"/>
  <c r="BF57" s="1"/>
  <c r="BH57" s="1"/>
  <c r="BJ57" s="1"/>
  <c r="BL57" s="1"/>
  <c r="BN57" s="1"/>
  <c r="AY57"/>
  <c r="BA57" s="1"/>
  <c r="BD56"/>
  <c r="BF56" s="1"/>
  <c r="BH56" s="1"/>
  <c r="BJ56" s="1"/>
  <c r="BL56" s="1"/>
  <c r="BN56" s="1"/>
  <c r="AY56"/>
  <c r="BA56" s="1"/>
  <c r="AU56"/>
  <c r="AA56"/>
  <c r="AC56" s="1"/>
  <c r="AE56" s="1"/>
  <c r="AG56" s="1"/>
  <c r="AI56" s="1"/>
  <c r="AK56" s="1"/>
  <c r="AM56" s="1"/>
  <c r="AO56" s="1"/>
  <c r="AQ56" s="1"/>
  <c r="AS56" s="1"/>
  <c r="X56"/>
  <c r="U56"/>
  <c r="Q56"/>
  <c r="S56" s="1"/>
  <c r="BH55"/>
  <c r="BJ55" s="1"/>
  <c r="BL55" s="1"/>
  <c r="BN55" s="1"/>
  <c r="BD55"/>
  <c r="AY55"/>
  <c r="BA55" s="1"/>
  <c r="AU55"/>
  <c r="AA55"/>
  <c r="AC55" s="1"/>
  <c r="AE55" s="1"/>
  <c r="AG55" s="1"/>
  <c r="AI55" s="1"/>
  <c r="AK55" s="1"/>
  <c r="AM55" s="1"/>
  <c r="AO55" s="1"/>
  <c r="AQ55" s="1"/>
  <c r="AS55" s="1"/>
  <c r="X55"/>
  <c r="BD54"/>
  <c r="BF54" s="1"/>
  <c r="BH54" s="1"/>
  <c r="BJ54" s="1"/>
  <c r="BL54" s="1"/>
  <c r="BN54" s="1"/>
  <c r="BD53"/>
  <c r="BF53" s="1"/>
  <c r="BH53" s="1"/>
  <c r="BJ53" s="1"/>
  <c r="BL53" s="1"/>
  <c r="BN53" s="1"/>
  <c r="AU53"/>
  <c r="AW53" s="1"/>
  <c r="AY53" s="1"/>
  <c r="BA53" s="1"/>
  <c r="AA53"/>
  <c r="AC53" s="1"/>
  <c r="AE53" s="1"/>
  <c r="AG53" s="1"/>
  <c r="AI53" s="1"/>
  <c r="AK53" s="1"/>
  <c r="AM53" s="1"/>
  <c r="AO53" s="1"/>
  <c r="AQ53" s="1"/>
  <c r="AS53" s="1"/>
  <c r="X53"/>
  <c r="U53"/>
  <c r="Q53"/>
  <c r="S53" s="1"/>
  <c r="BD52"/>
  <c r="BF52" s="1"/>
  <c r="BH52" s="1"/>
  <c r="BJ52" s="1"/>
  <c r="BL52" s="1"/>
  <c r="BN52" s="1"/>
  <c r="AU52"/>
  <c r="AW52" s="1"/>
  <c r="AY52" s="1"/>
  <c r="BA52" s="1"/>
  <c r="AA52"/>
  <c r="AC52" s="1"/>
  <c r="AE52" s="1"/>
  <c r="AG52" s="1"/>
  <c r="AI52" s="1"/>
  <c r="AK52" s="1"/>
  <c r="AM52" s="1"/>
  <c r="AO52" s="1"/>
  <c r="AQ52" s="1"/>
  <c r="AS52" s="1"/>
  <c r="U52"/>
  <c r="W52" s="1"/>
  <c r="X52" s="1"/>
  <c r="Q52"/>
  <c r="S52" s="1"/>
  <c r="H52"/>
  <c r="J52" s="1"/>
  <c r="L52" s="1"/>
  <c r="BH51"/>
  <c r="BJ51" s="1"/>
  <c r="BL51" s="1"/>
  <c r="BN51" s="1"/>
  <c r="BD51"/>
  <c r="AY51"/>
  <c r="BA51" s="1"/>
  <c r="AU51"/>
  <c r="AA51"/>
  <c r="AC51" s="1"/>
  <c r="AE51" s="1"/>
  <c r="AG51" s="1"/>
  <c r="AI51" s="1"/>
  <c r="AK51" s="1"/>
  <c r="AM51" s="1"/>
  <c r="AO51" s="1"/>
  <c r="AQ51" s="1"/>
  <c r="AS51" s="1"/>
  <c r="X51"/>
  <c r="U51"/>
  <c r="Q51"/>
  <c r="S51" s="1"/>
  <c r="H51"/>
  <c r="J51" s="1"/>
  <c r="L51" s="1"/>
  <c r="BD50"/>
  <c r="BF50" s="1"/>
  <c r="BH50" s="1"/>
  <c r="BJ50" s="1"/>
  <c r="BL50" s="1"/>
  <c r="BN50" s="1"/>
  <c r="AU50"/>
  <c r="AW50" s="1"/>
  <c r="AY50" s="1"/>
  <c r="BA50" s="1"/>
  <c r="AA50"/>
  <c r="AC50" s="1"/>
  <c r="AE50" s="1"/>
  <c r="AG50" s="1"/>
  <c r="AI50" s="1"/>
  <c r="AK50" s="1"/>
  <c r="AM50" s="1"/>
  <c r="AO50" s="1"/>
  <c r="AQ50" s="1"/>
  <c r="AS50" s="1"/>
  <c r="U50"/>
  <c r="W50" s="1"/>
  <c r="X50" s="1"/>
  <c r="Q50"/>
  <c r="S50" s="1"/>
  <c r="H50"/>
  <c r="J50" s="1"/>
  <c r="L50" s="1"/>
  <c r="BH49"/>
  <c r="BJ49" s="1"/>
  <c r="BL49" s="1"/>
  <c r="BN49" s="1"/>
  <c r="BD49"/>
  <c r="AY49"/>
  <c r="BA49" s="1"/>
  <c r="AU49"/>
  <c r="AS49"/>
  <c r="BH48"/>
  <c r="BJ48" s="1"/>
  <c r="BL48" s="1"/>
  <c r="BN48" s="1"/>
  <c r="BD48"/>
  <c r="AU48"/>
  <c r="AW48" s="1"/>
  <c r="AY48" s="1"/>
  <c r="BA48" s="1"/>
  <c r="AA48"/>
  <c r="AC48" s="1"/>
  <c r="AE48" s="1"/>
  <c r="AG48" s="1"/>
  <c r="AI48" s="1"/>
  <c r="AK48" s="1"/>
  <c r="AM48" s="1"/>
  <c r="AO48" s="1"/>
  <c r="AQ48" s="1"/>
  <c r="AS48" s="1"/>
  <c r="X48"/>
  <c r="Q48"/>
  <c r="S48" s="1"/>
  <c r="H48"/>
  <c r="J48" s="1"/>
  <c r="L48" s="1"/>
  <c r="BH47"/>
  <c r="BJ47" s="1"/>
  <c r="BL47" s="1"/>
  <c r="BN47" s="1"/>
  <c r="BD47"/>
  <c r="AY47"/>
  <c r="BA47" s="1"/>
  <c r="AU47"/>
  <c r="AA47"/>
  <c r="AC47" s="1"/>
  <c r="AE47" s="1"/>
  <c r="AG47" s="1"/>
  <c r="AI47" s="1"/>
  <c r="AK47" s="1"/>
  <c r="AM47" s="1"/>
  <c r="AO47" s="1"/>
  <c r="AQ47" s="1"/>
  <c r="AS47" s="1"/>
  <c r="X47"/>
  <c r="U47"/>
  <c r="Q47"/>
  <c r="S47" s="1"/>
  <c r="H47"/>
  <c r="J47" s="1"/>
  <c r="L47" s="1"/>
  <c r="BD46"/>
  <c r="BF46" s="1"/>
  <c r="BH46" s="1"/>
  <c r="BJ46" s="1"/>
  <c r="BL46" s="1"/>
  <c r="BN46" s="1"/>
  <c r="AY46"/>
  <c r="BA46" s="1"/>
  <c r="AU46"/>
  <c r="AA46"/>
  <c r="AC46" s="1"/>
  <c r="AE46" s="1"/>
  <c r="AG46" s="1"/>
  <c r="AI46" s="1"/>
  <c r="AK46" s="1"/>
  <c r="AM46" s="1"/>
  <c r="AO46" s="1"/>
  <c r="AQ46" s="1"/>
  <c r="AS46" s="1"/>
  <c r="X46"/>
  <c r="U46"/>
  <c r="Q46"/>
  <c r="S46" s="1"/>
  <c r="H46"/>
  <c r="J46" s="1"/>
  <c r="L46" s="1"/>
  <c r="BH45"/>
  <c r="BJ45" s="1"/>
  <c r="BL45" s="1"/>
  <c r="BN45" s="1"/>
  <c r="BD44"/>
  <c r="BF44" s="1"/>
  <c r="BH44" s="1"/>
  <c r="BJ44" s="1"/>
  <c r="BL44" s="1"/>
  <c r="BN44" s="1"/>
  <c r="AY44"/>
  <c r="BA44" s="1"/>
  <c r="BD43"/>
  <c r="BF43" s="1"/>
  <c r="BH43" s="1"/>
  <c r="BJ43" s="1"/>
  <c r="BL43" s="1"/>
  <c r="BN43" s="1"/>
  <c r="AU43"/>
  <c r="AW43" s="1"/>
  <c r="AY43" s="1"/>
  <c r="AA43"/>
  <c r="AC43" s="1"/>
  <c r="AE43" s="1"/>
  <c r="AG43" s="1"/>
  <c r="AI43" s="1"/>
  <c r="AK43" s="1"/>
  <c r="AM43" s="1"/>
  <c r="AO43" s="1"/>
  <c r="AQ43" s="1"/>
  <c r="AS43" s="1"/>
  <c r="U43"/>
  <c r="W43" s="1"/>
  <c r="Q43"/>
  <c r="S43" s="1"/>
  <c r="BD42"/>
  <c r="BF42" s="1"/>
  <c r="BH42" s="1"/>
  <c r="BJ42" s="1"/>
  <c r="BL42" s="1"/>
  <c r="BN42" s="1"/>
  <c r="AU42"/>
  <c r="AW42" s="1"/>
  <c r="AY42" s="1"/>
  <c r="BA42" s="1"/>
  <c r="AA42"/>
  <c r="AC42" s="1"/>
  <c r="AE42" s="1"/>
  <c r="AG42" s="1"/>
  <c r="AI42" s="1"/>
  <c r="AK42" s="1"/>
  <c r="AM42" s="1"/>
  <c r="AO42" s="1"/>
  <c r="AQ42" s="1"/>
  <c r="AS42" s="1"/>
  <c r="U42"/>
  <c r="W42" s="1"/>
  <c r="X42" s="1"/>
  <c r="Q42"/>
  <c r="S42" s="1"/>
  <c r="H42"/>
  <c r="J42" s="1"/>
  <c r="L42" s="1"/>
  <c r="BD41"/>
  <c r="BF41" s="1"/>
  <c r="BH41" s="1"/>
  <c r="BJ41" s="1"/>
  <c r="BL41" s="1"/>
  <c r="BN41" s="1"/>
  <c r="AU41"/>
  <c r="AW41" s="1"/>
  <c r="AY41" s="1"/>
  <c r="BA41" s="1"/>
  <c r="AA41"/>
  <c r="AC41" s="1"/>
  <c r="AE41" s="1"/>
  <c r="AG41" s="1"/>
  <c r="AI41" s="1"/>
  <c r="AK41" s="1"/>
  <c r="AM41" s="1"/>
  <c r="AO41" s="1"/>
  <c r="AQ41" s="1"/>
  <c r="AS41" s="1"/>
  <c r="X41"/>
  <c r="U41"/>
  <c r="Q41"/>
  <c r="S41" s="1"/>
  <c r="H41"/>
  <c r="J41" s="1"/>
  <c r="L41" s="1"/>
  <c r="BD40"/>
  <c r="BF40" s="1"/>
  <c r="BH40" s="1"/>
  <c r="BJ40" s="1"/>
  <c r="BL40" s="1"/>
  <c r="BN40" s="1"/>
  <c r="AY40"/>
  <c r="BA40" s="1"/>
  <c r="AU40"/>
  <c r="AA40"/>
  <c r="AC40" s="1"/>
  <c r="AE40" s="1"/>
  <c r="AG40" s="1"/>
  <c r="AI40" s="1"/>
  <c r="AK40" s="1"/>
  <c r="AM40" s="1"/>
  <c r="AO40" s="1"/>
  <c r="AQ40" s="1"/>
  <c r="AS40" s="1"/>
  <c r="X40"/>
  <c r="U40"/>
  <c r="Q40"/>
  <c r="S40" s="1"/>
  <c r="H40"/>
  <c r="J40" s="1"/>
  <c r="L40" s="1"/>
  <c r="BD39"/>
  <c r="BF39" s="1"/>
  <c r="BH39" s="1"/>
  <c r="BJ39" s="1"/>
  <c r="BL39" s="1"/>
  <c r="BN39" s="1"/>
  <c r="AU39"/>
  <c r="AW39" s="1"/>
  <c r="AY39" s="1"/>
  <c r="BA39" s="1"/>
  <c r="AA39"/>
  <c r="AC39" s="1"/>
  <c r="AE39" s="1"/>
  <c r="AG39" s="1"/>
  <c r="AI39" s="1"/>
  <c r="AK39" s="1"/>
  <c r="AM39" s="1"/>
  <c r="AO39" s="1"/>
  <c r="AQ39" s="1"/>
  <c r="AS39" s="1"/>
  <c r="X39"/>
  <c r="U39"/>
  <c r="Q39"/>
  <c r="S39" s="1"/>
  <c r="H39"/>
  <c r="J39" s="1"/>
  <c r="L39" s="1"/>
  <c r="BD38"/>
  <c r="BF38" s="1"/>
  <c r="BH38" s="1"/>
  <c r="BJ38" s="1"/>
  <c r="BL38" s="1"/>
  <c r="BN38" s="1"/>
  <c r="AY38"/>
  <c r="BA38" s="1"/>
  <c r="AU38"/>
  <c r="AA38"/>
  <c r="AC38" s="1"/>
  <c r="AE38" s="1"/>
  <c r="AG38" s="1"/>
  <c r="AI38" s="1"/>
  <c r="AK38" s="1"/>
  <c r="AM38" s="1"/>
  <c r="AO38" s="1"/>
  <c r="AQ38" s="1"/>
  <c r="AS38" s="1"/>
  <c r="X38"/>
  <c r="U38"/>
  <c r="Q38"/>
  <c r="S38" s="1"/>
  <c r="H38"/>
  <c r="J38" s="1"/>
  <c r="L38" s="1"/>
  <c r="BD37"/>
  <c r="BF37" s="1"/>
  <c r="BH37" s="1"/>
  <c r="BJ37" s="1"/>
  <c r="BL37" s="1"/>
  <c r="BN37" s="1"/>
  <c r="AU37"/>
  <c r="AW37" s="1"/>
  <c r="AY37" s="1"/>
  <c r="BA37" s="1"/>
  <c r="AA37"/>
  <c r="AC37" s="1"/>
  <c r="AE37" s="1"/>
  <c r="X37"/>
  <c r="U37"/>
  <c r="Q37"/>
  <c r="S37" s="1"/>
  <c r="H37"/>
  <c r="J37" s="1"/>
  <c r="L37" s="1"/>
  <c r="BD36"/>
  <c r="BF36" s="1"/>
  <c r="BH36" s="1"/>
  <c r="BJ36" s="1"/>
  <c r="BL36" s="1"/>
  <c r="BN36" s="1"/>
  <c r="AY36"/>
  <c r="BA36" s="1"/>
  <c r="AU36"/>
  <c r="AA36"/>
  <c r="AC36" s="1"/>
  <c r="AE36" s="1"/>
  <c r="AG36" s="1"/>
  <c r="AI36" s="1"/>
  <c r="AK36" s="1"/>
  <c r="AM36" s="1"/>
  <c r="AO36" s="1"/>
  <c r="AQ36" s="1"/>
  <c r="AS36" s="1"/>
  <c r="U36"/>
  <c r="W36" s="1"/>
  <c r="X36" s="1"/>
  <c r="S36"/>
  <c r="BD35"/>
  <c r="BF35" s="1"/>
  <c r="BH35" s="1"/>
  <c r="BJ35" s="1"/>
  <c r="BL35" s="1"/>
  <c r="BN35" s="1"/>
  <c r="AY35"/>
  <c r="BA35" s="1"/>
  <c r="BD34"/>
  <c r="BF34" s="1"/>
  <c r="BH34" s="1"/>
  <c r="BJ34" s="1"/>
  <c r="BL34" s="1"/>
  <c r="BN34" s="1"/>
  <c r="AU34"/>
  <c r="AW34" s="1"/>
  <c r="AY34" s="1"/>
  <c r="BA34" s="1"/>
  <c r="AA34"/>
  <c r="AC34" s="1"/>
  <c r="AE34" s="1"/>
  <c r="AG34" s="1"/>
  <c r="AI34" s="1"/>
  <c r="AK34" s="1"/>
  <c r="AM34" s="1"/>
  <c r="AO34" s="1"/>
  <c r="AQ34" s="1"/>
  <c r="AS34" s="1"/>
  <c r="X34"/>
  <c r="U34"/>
  <c r="Q34"/>
  <c r="S34" s="1"/>
  <c r="BD33"/>
  <c r="BF33" s="1"/>
  <c r="BH33" s="1"/>
  <c r="BJ33" s="1"/>
  <c r="BL33" s="1"/>
  <c r="BN33" s="1"/>
  <c r="AY33"/>
  <c r="BA33" s="1"/>
  <c r="AU33"/>
  <c r="AA33"/>
  <c r="AC33" s="1"/>
  <c r="AE33" s="1"/>
  <c r="AG33" s="1"/>
  <c r="AI33" s="1"/>
  <c r="AK33" s="1"/>
  <c r="AM33" s="1"/>
  <c r="AO33" s="1"/>
  <c r="AQ33" s="1"/>
  <c r="AS33" s="1"/>
  <c r="X33"/>
  <c r="U33"/>
  <c r="Q33"/>
  <c r="S33" s="1"/>
  <c r="H33"/>
  <c r="J33" s="1"/>
  <c r="L33" s="1"/>
  <c r="BD32"/>
  <c r="BF32" s="1"/>
  <c r="BH32" s="1"/>
  <c r="BJ32" s="1"/>
  <c r="BL32" s="1"/>
  <c r="BN32" s="1"/>
  <c r="AY32"/>
  <c r="BA32" s="1"/>
  <c r="BD31"/>
  <c r="BF31" s="1"/>
  <c r="BH31" s="1"/>
  <c r="BJ31" s="1"/>
  <c r="BL31" s="1"/>
  <c r="BN31" s="1"/>
  <c r="AY31"/>
  <c r="BA31" s="1"/>
  <c r="BD30"/>
  <c r="BF30" s="1"/>
  <c r="BH30" s="1"/>
  <c r="BJ30" s="1"/>
  <c r="BL30" s="1"/>
  <c r="BN30" s="1"/>
  <c r="AY30"/>
  <c r="AU30"/>
  <c r="AA30"/>
  <c r="AC30" s="1"/>
  <c r="AE30" s="1"/>
  <c r="AG30" s="1"/>
  <c r="AI30" s="1"/>
  <c r="AK30" s="1"/>
  <c r="AM30" s="1"/>
  <c r="AO30" s="1"/>
  <c r="AQ30" s="1"/>
  <c r="AS30" s="1"/>
  <c r="X30"/>
  <c r="U30"/>
  <c r="Q30"/>
  <c r="S30" s="1"/>
  <c r="H30"/>
  <c r="J30" s="1"/>
  <c r="L30" s="1"/>
  <c r="BD29"/>
  <c r="BF29" s="1"/>
  <c r="BH29" s="1"/>
  <c r="BJ29" s="1"/>
  <c r="BL29" s="1"/>
  <c r="BN29" s="1"/>
  <c r="AU29"/>
  <c r="AW29" s="1"/>
  <c r="AA29"/>
  <c r="AC29" s="1"/>
  <c r="AE29" s="1"/>
  <c r="AG29" s="1"/>
  <c r="X29"/>
  <c r="U29"/>
  <c r="Q29"/>
  <c r="S29" s="1"/>
  <c r="H29"/>
  <c r="BH28"/>
  <c r="BJ28" s="1"/>
  <c r="BL28" s="1"/>
  <c r="BN28" s="1"/>
  <c r="BD28"/>
  <c r="AY28"/>
  <c r="BA28" s="1"/>
  <c r="AU28"/>
  <c r="AA28"/>
  <c r="AC28" s="1"/>
  <c r="AE28" s="1"/>
  <c r="AG28" s="1"/>
  <c r="AI28" s="1"/>
  <c r="AK28" s="1"/>
  <c r="AM28" s="1"/>
  <c r="AO28" s="1"/>
  <c r="AQ28" s="1"/>
  <c r="AS28" s="1"/>
  <c r="X28"/>
  <c r="U28"/>
  <c r="Q28"/>
  <c r="S28" s="1"/>
  <c r="H28"/>
  <c r="J28" s="1"/>
  <c r="BG27"/>
  <c r="BG26" s="1"/>
  <c r="BG16" s="1"/>
  <c r="BE27"/>
  <c r="BE26" s="1"/>
  <c r="BE16" s="1"/>
  <c r="BC27"/>
  <c r="BC26" s="1"/>
  <c r="BC16" s="1"/>
  <c r="BB27"/>
  <c r="BB26" s="1"/>
  <c r="BB16" s="1"/>
  <c r="AZ27"/>
  <c r="AZ26" s="1"/>
  <c r="AZ16" s="1"/>
  <c r="AX27"/>
  <c r="AX26" s="1"/>
  <c r="AX16" s="1"/>
  <c r="AT27"/>
  <c r="AT26" s="1"/>
  <c r="AT16" s="1"/>
  <c r="AR27"/>
  <c r="AR26" s="1"/>
  <c r="AR16" s="1"/>
  <c r="AP27"/>
  <c r="AP26" s="1"/>
  <c r="AP16" s="1"/>
  <c r="AN27"/>
  <c r="AN26" s="1"/>
  <c r="AN16" s="1"/>
  <c r="AL27"/>
  <c r="AL26" s="1"/>
  <c r="AL16" s="1"/>
  <c r="AJ27"/>
  <c r="AJ26" s="1"/>
  <c r="AJ16" s="1"/>
  <c r="AH27"/>
  <c r="AH26" s="1"/>
  <c r="AH16" s="1"/>
  <c r="AF27"/>
  <c r="AF26" s="1"/>
  <c r="AF16" s="1"/>
  <c r="AD27"/>
  <c r="AD26" s="1"/>
  <c r="AD16" s="1"/>
  <c r="AB27"/>
  <c r="AB26" s="1"/>
  <c r="Z27"/>
  <c r="Z26" s="1"/>
  <c r="Z16" s="1"/>
  <c r="Y27"/>
  <c r="Y26" s="1"/>
  <c r="Y16" s="1"/>
  <c r="V27"/>
  <c r="V26" s="1"/>
  <c r="V16" s="1"/>
  <c r="T27"/>
  <c r="T26" s="1"/>
  <c r="T16" s="1"/>
  <c r="R27"/>
  <c r="R26" s="1"/>
  <c r="R16" s="1"/>
  <c r="P27"/>
  <c r="P26" s="1"/>
  <c r="P16" s="1"/>
  <c r="O27"/>
  <c r="O26" s="1"/>
  <c r="N27"/>
  <c r="N26" s="1"/>
  <c r="N16" s="1"/>
  <c r="M27"/>
  <c r="M26" s="1"/>
  <c r="M16" s="1"/>
  <c r="K27"/>
  <c r="K26" s="1"/>
  <c r="I27"/>
  <c r="I26" s="1"/>
  <c r="G27"/>
  <c r="G26" s="1"/>
  <c r="F27"/>
  <c r="F26" s="1"/>
  <c r="E27"/>
  <c r="E26" s="1"/>
  <c r="D27"/>
  <c r="D26" s="1"/>
  <c r="D16" s="1"/>
  <c r="BH25"/>
  <c r="BJ25" s="1"/>
  <c r="BL25" s="1"/>
  <c r="BN25" s="1"/>
  <c r="BD25"/>
  <c r="AY25"/>
  <c r="BA25" s="1"/>
  <c r="AU25"/>
  <c r="AA25"/>
  <c r="AC25" s="1"/>
  <c r="AE25" s="1"/>
  <c r="AG25" s="1"/>
  <c r="AI25" s="1"/>
  <c r="AK25" s="1"/>
  <c r="AM25" s="1"/>
  <c r="AO25" s="1"/>
  <c r="AQ25" s="1"/>
  <c r="AS25" s="1"/>
  <c r="X25"/>
  <c r="Q25"/>
  <c r="S25" s="1"/>
  <c r="H25"/>
  <c r="J25" s="1"/>
  <c r="BD24"/>
  <c r="BF24" s="1"/>
  <c r="BH24" s="1"/>
  <c r="BJ24" s="1"/>
  <c r="BL24" s="1"/>
  <c r="BN24" s="1"/>
  <c r="BH23"/>
  <c r="BJ23" s="1"/>
  <c r="BL23" s="1"/>
  <c r="BN23" s="1"/>
  <c r="BD23"/>
  <c r="AY23"/>
  <c r="BA23" s="1"/>
  <c r="AU23"/>
  <c r="AA23"/>
  <c r="AC23" s="1"/>
  <c r="AE23" s="1"/>
  <c r="AG23" s="1"/>
  <c r="AI23" s="1"/>
  <c r="AK23" s="1"/>
  <c r="AM23" s="1"/>
  <c r="AO23" s="1"/>
  <c r="AQ23" s="1"/>
  <c r="AS23" s="1"/>
  <c r="X23"/>
  <c r="U23"/>
  <c r="Q23"/>
  <c r="S23" s="1"/>
  <c r="H23"/>
  <c r="J23" s="1"/>
  <c r="BD22"/>
  <c r="BF22" s="1"/>
  <c r="BH22" s="1"/>
  <c r="BJ22" s="1"/>
  <c r="BL22" s="1"/>
  <c r="BN22" s="1"/>
  <c r="AU22"/>
  <c r="AW22" s="1"/>
  <c r="AY22" s="1"/>
  <c r="BA22" s="1"/>
  <c r="AK22"/>
  <c r="AM22" s="1"/>
  <c r="AO22" s="1"/>
  <c r="AQ22" s="1"/>
  <c r="AS22" s="1"/>
  <c r="BD21"/>
  <c r="BF21" s="1"/>
  <c r="BH21" s="1"/>
  <c r="BJ21" s="1"/>
  <c r="BL21" s="1"/>
  <c r="BN21" s="1"/>
  <c r="AY21"/>
  <c r="BA21" s="1"/>
  <c r="AU21"/>
  <c r="AA21"/>
  <c r="AC21" s="1"/>
  <c r="AE21" s="1"/>
  <c r="AG21" s="1"/>
  <c r="AI21" s="1"/>
  <c r="AK21" s="1"/>
  <c r="AM21" s="1"/>
  <c r="AO21" s="1"/>
  <c r="AQ21" s="1"/>
  <c r="AS21" s="1"/>
  <c r="X21"/>
  <c r="Q21"/>
  <c r="S21" s="1"/>
  <c r="H21"/>
  <c r="BH20"/>
  <c r="BJ20" s="1"/>
  <c r="BL20" s="1"/>
  <c r="BN20" s="1"/>
  <c r="BD20"/>
  <c r="AY20"/>
  <c r="BA20" s="1"/>
  <c r="AU20"/>
  <c r="AA20"/>
  <c r="AC20" s="1"/>
  <c r="AE20" s="1"/>
  <c r="AG20" s="1"/>
  <c r="AI20" s="1"/>
  <c r="AK20" s="1"/>
  <c r="AM20" s="1"/>
  <c r="AO20" s="1"/>
  <c r="AQ20" s="1"/>
  <c r="AS20" s="1"/>
  <c r="X20"/>
  <c r="U20"/>
  <c r="BD19"/>
  <c r="BF19" s="1"/>
  <c r="BH19" s="1"/>
  <c r="BJ19" s="1"/>
  <c r="BL19" s="1"/>
  <c r="BN19" s="1"/>
  <c r="AY19"/>
  <c r="BA19" s="1"/>
  <c r="AU19"/>
  <c r="AB19"/>
  <c r="AC19" s="1"/>
  <c r="AE19" s="1"/>
  <c r="AG19" s="1"/>
  <c r="AI19" s="1"/>
  <c r="AK19" s="1"/>
  <c r="AM19" s="1"/>
  <c r="AO19" s="1"/>
  <c r="AQ19" s="1"/>
  <c r="AS19" s="1"/>
  <c r="BD18"/>
  <c r="BF18" s="1"/>
  <c r="BH18" s="1"/>
  <c r="BJ18" s="1"/>
  <c r="BL18" s="1"/>
  <c r="BN18" s="1"/>
  <c r="AU18"/>
  <c r="AW18" s="1"/>
  <c r="AG18"/>
  <c r="AI18" s="1"/>
  <c r="AK18" s="1"/>
  <c r="AM18" s="1"/>
  <c r="AO18" s="1"/>
  <c r="AQ18" s="1"/>
  <c r="AS18" s="1"/>
  <c r="AA18"/>
  <c r="AC18" s="1"/>
  <c r="U18"/>
  <c r="Q18"/>
  <c r="S18" s="1"/>
  <c r="BD17"/>
  <c r="BF17" s="1"/>
  <c r="AY17"/>
  <c r="BA17" s="1"/>
  <c r="AU17"/>
  <c r="AB17"/>
  <c r="AA17"/>
  <c r="U17"/>
  <c r="W17" s="1"/>
  <c r="X17" s="1"/>
  <c r="Q17"/>
  <c r="S17" s="1"/>
  <c r="H17"/>
  <c r="J17" s="1"/>
  <c r="K16"/>
  <c r="I16"/>
  <c r="H16"/>
  <c r="G16"/>
  <c r="F16"/>
  <c r="E16"/>
  <c r="BH15"/>
  <c r="BD15"/>
  <c r="AW15"/>
  <c r="AY15" s="1"/>
  <c r="BA15" s="1"/>
  <c r="AU15"/>
  <c r="AE15"/>
  <c r="AG15" s="1"/>
  <c r="AI15" s="1"/>
  <c r="AK15" s="1"/>
  <c r="AM15" s="1"/>
  <c r="AO15" s="1"/>
  <c r="AQ15" s="1"/>
  <c r="AS15" s="1"/>
  <c r="AA15"/>
  <c r="U15"/>
  <c r="W15" s="1"/>
  <c r="X15" s="1"/>
  <c r="Q15"/>
  <c r="S15" s="1"/>
  <c r="BH14"/>
  <c r="BJ14" s="1"/>
  <c r="BL14" s="1"/>
  <c r="BN14" s="1"/>
  <c r="BD14"/>
  <c r="AU14"/>
  <c r="AW14" s="1"/>
  <c r="AA14"/>
  <c r="AC14" s="1"/>
  <c r="X14"/>
  <c r="X13" s="1"/>
  <c r="U14"/>
  <c r="U13" s="1"/>
  <c r="Q14"/>
  <c r="S14" s="1"/>
  <c r="H14"/>
  <c r="H13" s="1"/>
  <c r="BG13"/>
  <c r="BF13"/>
  <c r="BE13"/>
  <c r="BC13"/>
  <c r="BB13"/>
  <c r="AZ13"/>
  <c r="AX13"/>
  <c r="AV13"/>
  <c r="AV12" s="1"/>
  <c r="AV11" s="1"/>
  <c r="AT13"/>
  <c r="AR13"/>
  <c r="AP13"/>
  <c r="AN13"/>
  <c r="AL13"/>
  <c r="AJ13"/>
  <c r="AH13"/>
  <c r="AF13"/>
  <c r="AD13"/>
  <c r="AB13"/>
  <c r="Z13"/>
  <c r="Y13"/>
  <c r="W13"/>
  <c r="V13"/>
  <c r="T13"/>
  <c r="R13"/>
  <c r="P13"/>
  <c r="O13"/>
  <c r="N13"/>
  <c r="M13"/>
  <c r="L13"/>
  <c r="K13"/>
  <c r="I13"/>
  <c r="G13"/>
  <c r="F13"/>
  <c r="E13"/>
  <c r="D13"/>
  <c r="Z11"/>
  <c r="Y11"/>
  <c r="X11"/>
  <c r="W11"/>
  <c r="V11"/>
  <c r="U11"/>
  <c r="T11"/>
  <c r="S11"/>
  <c r="R11"/>
  <c r="Q11"/>
  <c r="P11"/>
  <c r="O11"/>
  <c r="I11"/>
  <c r="H11"/>
  <c r="G11"/>
  <c r="F11"/>
  <c r="E11"/>
  <c r="D11"/>
  <c r="X82" l="1"/>
  <c r="BN27"/>
  <c r="BN26" s="1"/>
  <c r="AA13"/>
  <c r="Z59"/>
  <c r="AX59"/>
  <c r="AX12" s="1"/>
  <c r="AX11" s="1"/>
  <c r="BE59"/>
  <c r="BE12" s="1"/>
  <c r="BE11" s="1"/>
  <c r="S82"/>
  <c r="AU82"/>
  <c r="AZ59"/>
  <c r="AB59"/>
  <c r="AJ59"/>
  <c r="AR59"/>
  <c r="AR12" s="1"/>
  <c r="AR11" s="1"/>
  <c r="H86"/>
  <c r="BJ109"/>
  <c r="BL109" s="1"/>
  <c r="BH107"/>
  <c r="BL27"/>
  <c r="BL26" s="1"/>
  <c r="X86"/>
  <c r="Q13"/>
  <c r="BH13"/>
  <c r="R59"/>
  <c r="R12" s="1"/>
  <c r="BG59"/>
  <c r="BG12" s="1"/>
  <c r="BG11" s="1"/>
  <c r="W86"/>
  <c r="U82"/>
  <c r="BC59"/>
  <c r="BC12" s="1"/>
  <c r="BC11" s="1"/>
  <c r="H82"/>
  <c r="AH59"/>
  <c r="AH12" s="1"/>
  <c r="AH11" s="1"/>
  <c r="BD82"/>
  <c r="BJ27"/>
  <c r="BJ26" s="1"/>
  <c r="BJ15"/>
  <c r="AC17"/>
  <c r="AE17" s="1"/>
  <c r="AG17" s="1"/>
  <c r="AI17" s="1"/>
  <c r="AC106"/>
  <c r="AE106" s="1"/>
  <c r="AG106" s="1"/>
  <c r="AA82"/>
  <c r="S61"/>
  <c r="Q86"/>
  <c r="BD107"/>
  <c r="AY82"/>
  <c r="AY107"/>
  <c r="BH111"/>
  <c r="Y59"/>
  <c r="Y12" s="1"/>
  <c r="H61"/>
  <c r="BJ112"/>
  <c r="BI59"/>
  <c r="BI12" s="1"/>
  <c r="BI11" s="1"/>
  <c r="AE14"/>
  <c r="AG14" s="1"/>
  <c r="AI14" s="1"/>
  <c r="AC13"/>
  <c r="H59"/>
  <c r="H12" s="1"/>
  <c r="Q61"/>
  <c r="U61"/>
  <c r="U59" s="1"/>
  <c r="Q82"/>
  <c r="AP59"/>
  <c r="AP12" s="1"/>
  <c r="AP11" s="1"/>
  <c r="AU61"/>
  <c r="X61"/>
  <c r="X59" s="1"/>
  <c r="U86"/>
  <c r="AC86"/>
  <c r="J86"/>
  <c r="AY105"/>
  <c r="BA107"/>
  <c r="N12"/>
  <c r="N11" s="1"/>
  <c r="BH85"/>
  <c r="BJ85" s="1"/>
  <c r="BF82"/>
  <c r="O59"/>
  <c r="W59"/>
  <c r="AD59"/>
  <c r="AD12" s="1"/>
  <c r="AD11" s="1"/>
  <c r="AL59"/>
  <c r="AL12" s="1"/>
  <c r="AL11" s="1"/>
  <c r="AT59"/>
  <c r="AT12" s="1"/>
  <c r="AT11" s="1"/>
  <c r="G12"/>
  <c r="K12"/>
  <c r="K11" s="1"/>
  <c r="F12"/>
  <c r="J82"/>
  <c r="J59" s="1"/>
  <c r="L82"/>
  <c r="BA82"/>
  <c r="AU86"/>
  <c r="V12"/>
  <c r="BB12"/>
  <c r="BB11" s="1"/>
  <c r="Z12"/>
  <c r="P59"/>
  <c r="AU27"/>
  <c r="AU26" s="1"/>
  <c r="AU16" s="1"/>
  <c r="S27"/>
  <c r="S26" s="1"/>
  <c r="S16" s="1"/>
  <c r="X43"/>
  <c r="X27" s="1"/>
  <c r="X26" s="1"/>
  <c r="W27"/>
  <c r="W26" s="1"/>
  <c r="AA27"/>
  <c r="AA26" s="1"/>
  <c r="AA16" s="1"/>
  <c r="E12"/>
  <c r="M12"/>
  <c r="M11" s="1"/>
  <c r="D12"/>
  <c r="I12"/>
  <c r="BD27"/>
  <c r="BD26" s="1"/>
  <c r="BD16" s="1"/>
  <c r="BF27"/>
  <c r="BF26" s="1"/>
  <c r="BF16" s="1"/>
  <c r="AB16"/>
  <c r="AJ12"/>
  <c r="AJ11" s="1"/>
  <c r="T12"/>
  <c r="AF12"/>
  <c r="AF11" s="1"/>
  <c r="AN12"/>
  <c r="AN11" s="1"/>
  <c r="S13"/>
  <c r="BD13"/>
  <c r="AY18"/>
  <c r="AG37"/>
  <c r="AI37" s="1"/>
  <c r="AK37" s="1"/>
  <c r="AM37" s="1"/>
  <c r="AO37" s="1"/>
  <c r="AQ37" s="1"/>
  <c r="AS37" s="1"/>
  <c r="AE27"/>
  <c r="AE26" s="1"/>
  <c r="BH27"/>
  <c r="BH26" s="1"/>
  <c r="AZ12"/>
  <c r="AZ11" s="1"/>
  <c r="AI29"/>
  <c r="AY14"/>
  <c r="AW13"/>
  <c r="Q26"/>
  <c r="O16"/>
  <c r="AY29"/>
  <c r="AW27"/>
  <c r="AW26" s="1"/>
  <c r="AW16" s="1"/>
  <c r="AG60"/>
  <c r="BF61"/>
  <c r="BH62"/>
  <c r="AK87"/>
  <c r="AW86"/>
  <c r="AY94"/>
  <c r="AY86" s="1"/>
  <c r="AU13"/>
  <c r="Q27"/>
  <c r="U27"/>
  <c r="U26" s="1"/>
  <c r="U16" s="1"/>
  <c r="S59"/>
  <c r="J29"/>
  <c r="H27"/>
  <c r="H26" s="1"/>
  <c r="L62"/>
  <c r="L61" s="1"/>
  <c r="J61"/>
  <c r="BH87"/>
  <c r="BF86"/>
  <c r="J14"/>
  <c r="J13" s="1"/>
  <c r="BH17"/>
  <c r="BJ17" s="1"/>
  <c r="BL17" s="1"/>
  <c r="BN17" s="1"/>
  <c r="BN16" s="1"/>
  <c r="W18"/>
  <c r="X18" s="1"/>
  <c r="AC27"/>
  <c r="AC26" s="1"/>
  <c r="L60"/>
  <c r="L59" s="1"/>
  <c r="BA60"/>
  <c r="AY73"/>
  <c r="BA73" s="1"/>
  <c r="AW61"/>
  <c r="AW59" s="1"/>
  <c r="AE83"/>
  <c r="AC82"/>
  <c r="AG62"/>
  <c r="AE61"/>
  <c r="BA66"/>
  <c r="BA89"/>
  <c r="BA86" s="1"/>
  <c r="BH60"/>
  <c r="BJ60" s="1"/>
  <c r="BL60" s="1"/>
  <c r="BN60" s="1"/>
  <c r="AA61"/>
  <c r="BD61"/>
  <c r="AA86"/>
  <c r="BD86"/>
  <c r="S95"/>
  <c r="S86" s="1"/>
  <c r="AE95"/>
  <c r="AC61"/>
  <c r="BL107" l="1"/>
  <c r="BN107" s="1"/>
  <c r="BN109"/>
  <c r="AB12"/>
  <c r="AB11" s="1"/>
  <c r="AC16"/>
  <c r="AA59"/>
  <c r="AU59"/>
  <c r="AU12" s="1"/>
  <c r="AU11" s="1"/>
  <c r="AE13"/>
  <c r="BJ107"/>
  <c r="AG13"/>
  <c r="AE105"/>
  <c r="AC105"/>
  <c r="BD59"/>
  <c r="BD12" s="1"/>
  <c r="BD11" s="1"/>
  <c r="AY61"/>
  <c r="AY59" s="1"/>
  <c r="Q59"/>
  <c r="BH82"/>
  <c r="BJ13"/>
  <c r="BL15"/>
  <c r="BL16"/>
  <c r="BJ111"/>
  <c r="BL112"/>
  <c r="BJ82"/>
  <c r="BL85"/>
  <c r="AC59"/>
  <c r="AC12" s="1"/>
  <c r="BJ16"/>
  <c r="AE16"/>
  <c r="BA61"/>
  <c r="BA59" s="1"/>
  <c r="BH61"/>
  <c r="BH59" s="1"/>
  <c r="BJ62"/>
  <c r="BH86"/>
  <c r="BJ87"/>
  <c r="AG27"/>
  <c r="AG26" s="1"/>
  <c r="AG16" s="1"/>
  <c r="U12"/>
  <c r="BF59"/>
  <c r="BF12" s="1"/>
  <c r="BF11" s="1"/>
  <c r="P12"/>
  <c r="X16"/>
  <c r="X12" s="1"/>
  <c r="AA12"/>
  <c r="AA11" s="1"/>
  <c r="S12"/>
  <c r="AI13"/>
  <c r="AK14"/>
  <c r="BA18"/>
  <c r="AM87"/>
  <c r="J27"/>
  <c r="J26" s="1"/>
  <c r="J16" s="1"/>
  <c r="J12" s="1"/>
  <c r="J11" s="1"/>
  <c r="L29"/>
  <c r="L27" s="1"/>
  <c r="L26" s="1"/>
  <c r="L16" s="1"/>
  <c r="L12" s="1"/>
  <c r="L11" s="1"/>
  <c r="AG105"/>
  <c r="AI106"/>
  <c r="AI27"/>
  <c r="AI26" s="1"/>
  <c r="AI16" s="1"/>
  <c r="AK29"/>
  <c r="AW12"/>
  <c r="AW11" s="1"/>
  <c r="BH16"/>
  <c r="W16"/>
  <c r="W12" s="1"/>
  <c r="AG83"/>
  <c r="AE82"/>
  <c r="AE59" s="1"/>
  <c r="AY13"/>
  <c r="BA14"/>
  <c r="BA13" s="1"/>
  <c r="AI60"/>
  <c r="AG95"/>
  <c r="AE86"/>
  <c r="AG61"/>
  <c r="AI62"/>
  <c r="AY27"/>
  <c r="AY26" s="1"/>
  <c r="AY16" s="1"/>
  <c r="BA29"/>
  <c r="BA27" s="1"/>
  <c r="BA26" s="1"/>
  <c r="O12"/>
  <c r="Q16"/>
  <c r="AK17"/>
  <c r="BL111" l="1"/>
  <c r="BN111" s="1"/>
  <c r="BN112"/>
  <c r="BL82"/>
  <c r="BN85"/>
  <c r="BN82" s="1"/>
  <c r="BL13"/>
  <c r="BN15"/>
  <c r="BN13" s="1"/>
  <c r="AC11"/>
  <c r="Q12"/>
  <c r="BJ61"/>
  <c r="BJ59" s="1"/>
  <c r="BL62"/>
  <c r="BJ86"/>
  <c r="BL87"/>
  <c r="AE12"/>
  <c r="AE11" s="1"/>
  <c r="BA16"/>
  <c r="BA12" s="1"/>
  <c r="BA11" s="1"/>
  <c r="AO87"/>
  <c r="AM17"/>
  <c r="AI95"/>
  <c r="AG86"/>
  <c r="AM29"/>
  <c r="AK27"/>
  <c r="AK26" s="1"/>
  <c r="AK16" s="1"/>
  <c r="AY12"/>
  <c r="AY11" s="1"/>
  <c r="BH12"/>
  <c r="BH11" s="1"/>
  <c r="AG82"/>
  <c r="AG59" s="1"/>
  <c r="AI83"/>
  <c r="AK106"/>
  <c r="AI105"/>
  <c r="AM14"/>
  <c r="AK13"/>
  <c r="AK62"/>
  <c r="AI61"/>
  <c r="AK60"/>
  <c r="BL86" l="1"/>
  <c r="BN87"/>
  <c r="BN86" s="1"/>
  <c r="BL61"/>
  <c r="BL59" s="1"/>
  <c r="BN62"/>
  <c r="BN61" s="1"/>
  <c r="BN59"/>
  <c r="BJ12"/>
  <c r="BJ11" s="1"/>
  <c r="BL12"/>
  <c r="BL11" s="1"/>
  <c r="AG12"/>
  <c r="AG11" s="1"/>
  <c r="AM60"/>
  <c r="AO14"/>
  <c r="AM13"/>
  <c r="AO29"/>
  <c r="AM27"/>
  <c r="AM26" s="1"/>
  <c r="AM16" s="1"/>
  <c r="AO17"/>
  <c r="AI82"/>
  <c r="AI59" s="1"/>
  <c r="AK83"/>
  <c r="AM62"/>
  <c r="AK61"/>
  <c r="AM106"/>
  <c r="AK105"/>
  <c r="AK95"/>
  <c r="AI86"/>
  <c r="AQ87"/>
  <c r="BN12" l="1"/>
  <c r="BN11" s="1"/>
  <c r="AQ29"/>
  <c r="AO27"/>
  <c r="AO26" s="1"/>
  <c r="AO16" s="1"/>
  <c r="AO60"/>
  <c r="AI12"/>
  <c r="AI11" s="1"/>
  <c r="AM95"/>
  <c r="AK86"/>
  <c r="AO62"/>
  <c r="AM61"/>
  <c r="AS87"/>
  <c r="AM105"/>
  <c r="AO106"/>
  <c r="AM83"/>
  <c r="AK82"/>
  <c r="AK59" s="1"/>
  <c r="AQ17"/>
  <c r="AO13"/>
  <c r="AQ14"/>
  <c r="AK12" l="1"/>
  <c r="AK11" s="1"/>
  <c r="AO83"/>
  <c r="AM82"/>
  <c r="AM59" s="1"/>
  <c r="AO95"/>
  <c r="AM86"/>
  <c r="AQ60"/>
  <c r="AS14"/>
  <c r="AS13" s="1"/>
  <c r="AQ13"/>
  <c r="AO61"/>
  <c r="AQ62"/>
  <c r="AQ27"/>
  <c r="AQ26" s="1"/>
  <c r="AQ16" s="1"/>
  <c r="AS29"/>
  <c r="AS27" s="1"/>
  <c r="AS26" s="1"/>
  <c r="AS17"/>
  <c r="AO105"/>
  <c r="AQ106"/>
  <c r="AS16" l="1"/>
  <c r="AQ95"/>
  <c r="AO86"/>
  <c r="AS62"/>
  <c r="AS61" s="1"/>
  <c r="AQ61"/>
  <c r="AM12"/>
  <c r="AM11" s="1"/>
  <c r="AO82"/>
  <c r="AO59" s="1"/>
  <c r="AQ83"/>
  <c r="AS106"/>
  <c r="AS105" s="1"/>
  <c r="AQ105"/>
  <c r="AS60"/>
  <c r="AO12" l="1"/>
  <c r="AO11" s="1"/>
  <c r="AQ82"/>
  <c r="AQ59" s="1"/>
  <c r="AS83"/>
  <c r="AS82" s="1"/>
  <c r="AS59" s="1"/>
  <c r="AS95"/>
  <c r="AS86" s="1"/>
  <c r="AQ86"/>
  <c r="AS12" l="1"/>
  <c r="AS11" s="1"/>
  <c r="AQ12"/>
  <c r="AQ11" s="1"/>
</calcChain>
</file>

<file path=xl/sharedStrings.xml><?xml version="1.0" encoding="utf-8"?>
<sst xmlns="http://schemas.openxmlformats.org/spreadsheetml/2006/main" count="389" uniqueCount="185">
  <si>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</si>
  <si>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</si>
  <si>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</si>
  <si>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</si>
  <si>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</si>
  <si>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</si>
  <si>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</si>
  <si>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</si>
  <si>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</si>
  <si>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</si>
  <si>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</si>
  <si>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</si>
  <si>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</si>
  <si>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</si>
  <si>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</si>
  <si>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</si>
  <si>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</si>
  <si>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</si>
  <si>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</si>
  <si>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</si>
  <si>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</si>
  <si>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</si>
  <si>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</si>
  <si>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</si>
  <si>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</si>
  <si>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</si>
  <si>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</si>
  <si>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</si>
  <si>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</si>
  <si>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</si>
  <si>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</si>
  <si>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</si>
  <si>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</si>
  <si>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</si>
  <si>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</si>
  <si>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</si>
  <si>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</si>
  <si>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</si>
  <si>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</si>
  <si>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</si>
  <si>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</si>
  <si>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</si>
  <si>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</si>
  <si>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</si>
  <si>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</si>
  <si>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</si>
  <si>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</si>
  <si>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</si>
  <si>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</si>
  <si>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</si>
  <si>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</si>
  <si>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</si>
  <si>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</si>
  <si>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</si>
  <si>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</si>
  <si>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</si>
  <si>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</si>
  <si>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</si>
  <si>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</si>
  <si>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</si>
  <si>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</si>
  <si>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</si>
  <si>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</si>
  <si>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</si>
  <si>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</si>
  <si>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</si>
  <si>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</si>
  <si>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</si>
  <si>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</si>
  <si>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</si>
  <si>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</si>
  <si>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</si>
  <si>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202 25519 05 0000 150</t>
  </si>
  <si>
    <t xml:space="preserve">Сумма </t>
  </si>
  <si>
    <t>202 35469 05 0000 150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</si>
  <si>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</si>
  <si>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2022 год</t>
  </si>
  <si>
    <t>Субсидии на модернизацию объектов питьевого водоснабжения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</si>
  <si>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</si>
  <si>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</si>
  <si>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>согласно уведомлениям</t>
  </si>
  <si>
    <t>219 00000 00 0000 000</t>
  </si>
  <si>
    <t>204 05099 05 0000 150</t>
  </si>
  <si>
    <t>Доп. поправки</t>
  </si>
  <si>
    <t>202 45505 05 0000 150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</si>
  <si>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</si>
  <si>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</si>
  <si>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</si>
  <si>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</si>
  <si>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</si>
  <si>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</si>
  <si>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</si>
  <si>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</si>
  <si>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</si>
  <si>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202 45179 05 0000 150</t>
  </si>
  <si>
    <t xml:space="preserve">Доп. поправки </t>
  </si>
  <si>
    <t xml:space="preserve">Наименование </t>
  </si>
  <si>
    <t>поправки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</si>
  <si>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</si>
  <si>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</si>
  <si>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</si>
  <si>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</si>
  <si>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</si>
  <si>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</si>
  <si>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Субсидии на лучшее событийное тематичесое мероприятие в сельской местности</t>
  </si>
  <si>
    <t>Субсидии на разработку, принятие и софинансирование муниципальных программ по сохранению и развитию бурятского языка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</si>
  <si>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</si>
  <si>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</si>
  <si>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</si>
  <si>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</si>
  <si>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</si>
  <si>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</si>
  <si>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</si>
  <si>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Сумма на 2023 год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</si>
  <si>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</si>
  <si>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</si>
  <si>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доп.поправка</t>
  </si>
  <si>
    <t>(тыс. рублей)</t>
  </si>
  <si>
    <t xml:space="preserve">202 25519 05 0000 150 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</si>
  <si>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</si>
  <si>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-</t>
  </si>
  <si>
    <t>доп поправка</t>
  </si>
  <si>
    <t>203 49999 05 0000 150</t>
  </si>
  <si>
    <t>204 49999 05 0000 150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</si>
  <si>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</si>
  <si>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бюджетам муниципальных районов на поддержку мер по обеспечению сбалансированности бюджетов
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</si>
  <si>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</si>
  <si>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</si>
  <si>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</si>
  <si>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</si>
  <si>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ежемесячное денежное вознаграждение за классное руководство</t>
  </si>
  <si>
    <t>Прочие межбюджетные трансферты, передаваемые бюджетам муниципальных районов,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</si>
  <si>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</si>
  <si>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</si>
  <si>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районов,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</si>
  <si>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Прочие 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</si>
  <si>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районов,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</si>
  <si>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Прочие межбюджетные трансферты, передаваемые бюджетам муниципальных районов, на финансовое обеспечение расходных обязательств, связанных с решением первоочередных вопросов местного значения</t>
  </si>
  <si>
    <t>Прочие межбюджетные трансферты, передаваемые бюджетам муниципальных районов,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</si>
  <si>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</si>
  <si>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</si>
  <si>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</si>
  <si>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на благоустройство территорий, прилегающих к местам туристского показа в муниципальных образованиях в Республике Бурятия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</si>
  <si>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</si>
  <si>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</si>
  <si>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</si>
  <si>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содержание инструкторов по физической культуре и спорту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</si>
  <si>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</si>
  <si>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</si>
  <si>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</si>
  <si>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</si>
  <si>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</si>
  <si>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Прочие субсидии бюджетам муниципальных районов   на дорожную деятельность в отношении автомобильных дорог общего пользования местного значения </t>
  </si>
  <si>
    <t>Прочие субсидии бюджетам муниципальных районов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</si>
  <si>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Прочие субсидии бюджетам муниципальных районов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</si>
  <si>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 xml:space="preserve">Прочие субсидии бюджетам муниципальных районов на проведение комплексных кадастровых работ за счет республиканского бюджета 
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</si>
  <si>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</si>
  <si>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</si>
  <si>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</si>
  <si>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</si>
  <si>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</si>
  <si>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</si>
  <si>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</si>
  <si>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 на осуществление государственных полномочий по расчету и предоставлению дотаций поселениям</t>
  </si>
  <si>
    <t>Субвенции бюджетам муниципальных районов 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</si>
  <si>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</si>
  <si>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бюджетам муниципальных районов 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</si>
  <si>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</si>
  <si>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</si>
  <si>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</si>
  <si>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</si>
  <si>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</si>
  <si>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</si>
  <si>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  на осуществление отдельных государственных полномочий по уведомительной регистрации коллективных договоров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</si>
  <si>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</si>
  <si>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 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</si>
  <si>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 на обеспечение прав детей, находящихся в трудной жизненной ситуации, на отдых и оздоровление (на организацию деятельности)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</si>
  <si>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</si>
  <si>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</si>
  <si>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поддержку отрасли культуры (субсидии на на выплату денежного поощрения лучшим работникам сельских учреждений культуры)</t>
  </si>
  <si>
    <t xml:space="preserve">Субсидии бюджетам муниципальных районов на поддержку отрасли культуры (в части комплектования книжных фондов библиотек муниципальных образований)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</si>
  <si>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</si>
  <si>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                    </t>
  </si>
  <si>
    <t>Прочие межбюджетные трансферты, передаваемые бюджетам муниципальных районов, на финансовое обеспечение социально значимых и первоочередных расходов местных бюджетов</t>
  </si>
  <si>
    <t xml:space="preserve">на  2024 год 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</si>
</sst>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  <numFmt numFmtId="172" formatCode="#,##0.00000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9" fontId="2" fillId="2" borderId="4" xfId="1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vertical="center"/>
    </xf>
    <xf numFmtId="169" fontId="4" fillId="0" borderId="4" xfId="0" applyNumberFormat="1" applyFont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172" fontId="2" fillId="2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9" fontId="2" fillId="0" borderId="4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1" fillId="0" borderId="1" xfId="0" applyFont="1" applyBorder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1"/>
  <sheetViews>
    <sheetView tabSelected="1" view="pageBreakPreview" zoomScaleSheetLayoutView="100" workbookViewId="0">
      <selection activeCell="A7" sqref="A7:Y7"/>
    </sheetView>
  </sheetViews>
  <sheetFormatPr defaultRowHeight="18.75"/>
  <cols>
    <col min="1" max="1" width="9.5703125" style="4" customWidth="1"/>
    <col min="2" max="2" width="30.85546875" style="25" customWidth="1"/>
    <col min="3" max="3" width="66.5703125" style="1" customWidth="1"/>
    <col min="4" max="4" width="26.28515625" style="6" hidden="1" customWidth="1"/>
    <col min="5" max="7" width="17.85546875" style="18" hidden="1" customWidth="1"/>
    <col min="8" max="8" width="18.140625" style="18" hidden="1" customWidth="1"/>
    <col min="9" max="9" width="17.28515625" style="17" hidden="1" customWidth="1"/>
    <col min="10" max="10" width="22.5703125" style="28" hidden="1" customWidth="1"/>
    <col min="11" max="11" width="0.140625" style="28" hidden="1" customWidth="1"/>
    <col min="12" max="12" width="19.85546875" style="28" hidden="1" customWidth="1"/>
    <col min="13" max="13" width="14.28515625" style="28" hidden="1" customWidth="1"/>
    <col min="14" max="14" width="20.28515625" style="32" hidden="1" customWidth="1"/>
    <col min="15" max="15" width="24.140625" style="29" hidden="1" customWidth="1"/>
    <col min="16" max="16" width="18.5703125" style="36" hidden="1" customWidth="1"/>
    <col min="17" max="17" width="20.5703125" style="42" hidden="1" customWidth="1"/>
    <col min="18" max="18" width="22.85546875" style="47" hidden="1" customWidth="1"/>
    <col min="19" max="19" width="22.85546875" style="17" hidden="1" customWidth="1"/>
    <col min="20" max="20" width="18.42578125" style="17" hidden="1" customWidth="1"/>
    <col min="21" max="21" width="0.28515625" style="41" hidden="1" customWidth="1"/>
    <col min="22" max="22" width="19.42578125" style="17" hidden="1" customWidth="1"/>
    <col min="23" max="23" width="20" style="17" hidden="1" customWidth="1"/>
    <col min="24" max="24" width="20.140625" style="17" hidden="1" customWidth="1"/>
    <col min="25" max="25" width="20.5703125" style="17" hidden="1" customWidth="1"/>
    <col min="26" max="26" width="23.42578125" style="17" hidden="1" customWidth="1"/>
    <col min="27" max="27" width="19.7109375" style="17" hidden="1" customWidth="1"/>
    <col min="28" max="28" width="18.28515625" style="17" hidden="1" customWidth="1"/>
    <col min="29" max="29" width="19.7109375" style="17" hidden="1" customWidth="1"/>
    <col min="30" max="30" width="19" style="17" hidden="1" customWidth="1"/>
    <col min="31" max="31" width="19.7109375" style="17" hidden="1" customWidth="1"/>
    <col min="32" max="32" width="17" style="17" hidden="1" customWidth="1"/>
    <col min="33" max="33" width="19.7109375" style="17" hidden="1" customWidth="1"/>
    <col min="34" max="34" width="18.140625" style="17" hidden="1" customWidth="1"/>
    <col min="35" max="35" width="19.7109375" style="17" hidden="1" customWidth="1"/>
    <col min="36" max="36" width="18.28515625" style="17" hidden="1" customWidth="1"/>
    <col min="37" max="37" width="19.7109375" style="17" hidden="1" customWidth="1"/>
    <col min="38" max="38" width="18.140625" style="17" hidden="1" customWidth="1"/>
    <col min="39" max="39" width="19.85546875" style="17" hidden="1" customWidth="1"/>
    <col min="40" max="40" width="19.7109375" style="17" hidden="1" customWidth="1"/>
    <col min="41" max="41" width="19.5703125" style="17" hidden="1" customWidth="1"/>
    <col min="42" max="42" width="15.140625" style="17" hidden="1" customWidth="1"/>
    <col min="43" max="43" width="0.140625" style="17" hidden="1" customWidth="1"/>
    <col min="44" max="44" width="19.7109375" style="17" hidden="1" customWidth="1"/>
    <col min="45" max="45" width="0.140625" style="17" hidden="1" customWidth="1"/>
    <col min="46" max="46" width="17.42578125" style="17" hidden="1" customWidth="1"/>
    <col min="47" max="47" width="26.7109375" style="17" hidden="1" customWidth="1"/>
    <col min="48" max="48" width="27.85546875" style="17" hidden="1" customWidth="1"/>
    <col min="49" max="49" width="0.140625" style="17" hidden="1" customWidth="1"/>
    <col min="50" max="50" width="19.42578125" style="17" hidden="1" customWidth="1"/>
    <col min="51" max="51" width="20" style="17" hidden="1" customWidth="1"/>
    <col min="52" max="52" width="18.140625" style="17" hidden="1" customWidth="1"/>
    <col min="53" max="53" width="0.140625" style="17" hidden="1" customWidth="1"/>
    <col min="54" max="54" width="0.28515625" style="17" hidden="1" customWidth="1"/>
    <col min="55" max="55" width="19" style="17" hidden="1" customWidth="1"/>
    <col min="56" max="56" width="21" style="17" hidden="1" customWidth="1"/>
    <col min="57" max="57" width="23.140625" style="17" hidden="1" customWidth="1"/>
    <col min="58" max="58" width="0.140625" style="17" customWidth="1"/>
    <col min="59" max="59" width="22.140625" style="17" hidden="1" customWidth="1"/>
    <col min="60" max="60" width="22.7109375" style="17" hidden="1" customWidth="1"/>
    <col min="61" max="61" width="25.28515625" style="17" hidden="1" customWidth="1"/>
    <col min="62" max="62" width="25.42578125" style="17" hidden="1" customWidth="1"/>
    <col min="63" max="63" width="29.140625" style="17" hidden="1" customWidth="1"/>
    <col min="64" max="64" width="0.140625" style="17" customWidth="1"/>
    <col min="65" max="65" width="21.85546875" style="17" hidden="1" customWidth="1"/>
    <col min="66" max="66" width="23.28515625" style="17" customWidth="1"/>
    <col min="67" max="16384" width="9.140625" style="17"/>
  </cols>
  <sheetData>
    <row r="1" spans="1:66" ht="15.75" customHeight="1">
      <c r="A1" s="271" t="s">
        <v>78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</row>
    <row r="2" spans="1:66" ht="15.75" customHeight="1">
      <c r="A2" s="271" t="s">
        <v>24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</row>
    <row r="3" spans="1:66" ht="15.75" customHeight="1">
      <c r="A3" s="271" t="s">
        <v>111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</row>
    <row r="4" spans="1:66" ht="15.75" customHeight="1">
      <c r="A4" s="271" t="s">
        <v>112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</row>
    <row r="5" spans="1:66" ht="15.75" customHeight="1">
      <c r="A5" s="272" t="s">
        <v>14</v>
      </c>
      <c r="B5" s="272"/>
      <c r="C5" s="272"/>
      <c r="D5" s="272"/>
      <c r="U5" s="46"/>
    </row>
    <row r="6" spans="1:66">
      <c r="A6" s="267" t="s">
        <v>44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</row>
    <row r="7" spans="1:66">
      <c r="A7" s="267" t="s">
        <v>184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BF7" s="17" t="s">
        <v>69</v>
      </c>
    </row>
    <row r="8" spans="1:66">
      <c r="A8" s="2"/>
      <c r="B8" s="3"/>
      <c r="C8" s="34" t="s">
        <v>69</v>
      </c>
      <c r="D8" s="2"/>
      <c r="E8" s="5"/>
      <c r="F8" s="5"/>
      <c r="G8" s="5"/>
      <c r="H8" s="5"/>
      <c r="U8" s="46"/>
      <c r="BB8" s="17" t="s">
        <v>69</v>
      </c>
    </row>
    <row r="9" spans="1:66" ht="18.75" customHeight="1">
      <c r="A9" s="268"/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BA9" s="17" t="s">
        <v>109</v>
      </c>
      <c r="BF9" s="203" t="s">
        <v>117</v>
      </c>
      <c r="BN9" s="203" t="s">
        <v>117</v>
      </c>
    </row>
    <row r="10" spans="1:66" s="19" customFormat="1" ht="39" customHeight="1">
      <c r="A10" s="124" t="s">
        <v>20</v>
      </c>
      <c r="B10" s="125" t="s">
        <v>12</v>
      </c>
      <c r="C10" s="121" t="s">
        <v>96</v>
      </c>
      <c r="D10" s="126" t="s">
        <v>43</v>
      </c>
      <c r="E10" s="122" t="s">
        <v>42</v>
      </c>
      <c r="F10" s="122">
        <v>2020</v>
      </c>
      <c r="G10" s="122" t="s">
        <v>45</v>
      </c>
      <c r="H10" s="122" t="s">
        <v>46</v>
      </c>
      <c r="I10" s="123" t="s">
        <v>47</v>
      </c>
      <c r="J10" s="120" t="s">
        <v>53</v>
      </c>
      <c r="K10" s="269" t="s">
        <v>51</v>
      </c>
      <c r="L10" s="270"/>
      <c r="M10" s="16" t="s">
        <v>52</v>
      </c>
      <c r="N10" s="127" t="s">
        <v>47</v>
      </c>
      <c r="O10" s="120" t="s">
        <v>54</v>
      </c>
      <c r="P10" s="123" t="s">
        <v>47</v>
      </c>
      <c r="Q10" s="128" t="s">
        <v>54</v>
      </c>
      <c r="R10" s="129" t="s">
        <v>68</v>
      </c>
      <c r="S10" s="128" t="s">
        <v>66</v>
      </c>
      <c r="T10" s="128" t="s">
        <v>67</v>
      </c>
      <c r="U10" s="128" t="s">
        <v>73</v>
      </c>
      <c r="V10" s="128" t="s">
        <v>47</v>
      </c>
      <c r="W10" s="128" t="s">
        <v>76</v>
      </c>
      <c r="X10" s="123" t="s">
        <v>47</v>
      </c>
      <c r="Y10" s="130" t="s">
        <v>46</v>
      </c>
      <c r="Z10" s="130" t="s">
        <v>80</v>
      </c>
      <c r="AA10" s="121" t="s">
        <v>46</v>
      </c>
      <c r="AB10" s="121" t="s">
        <v>67</v>
      </c>
      <c r="AC10" s="121" t="s">
        <v>46</v>
      </c>
      <c r="AD10" s="121" t="s">
        <v>83</v>
      </c>
      <c r="AE10" s="121" t="s">
        <v>46</v>
      </c>
      <c r="AF10" s="123" t="s">
        <v>47</v>
      </c>
      <c r="AG10" s="123" t="s">
        <v>46</v>
      </c>
      <c r="AH10" s="123" t="s">
        <v>85</v>
      </c>
      <c r="AI10" s="123" t="s">
        <v>46</v>
      </c>
      <c r="AJ10" s="123" t="s">
        <v>47</v>
      </c>
      <c r="AK10" s="123" t="s">
        <v>46</v>
      </c>
      <c r="AL10" s="123" t="s">
        <v>85</v>
      </c>
      <c r="AM10" s="123" t="s">
        <v>46</v>
      </c>
      <c r="AN10" s="123" t="s">
        <v>47</v>
      </c>
      <c r="AO10" s="123" t="s">
        <v>46</v>
      </c>
      <c r="AP10" s="131" t="s">
        <v>91</v>
      </c>
      <c r="AQ10" s="123" t="s">
        <v>92</v>
      </c>
      <c r="AR10" s="120" t="s">
        <v>46</v>
      </c>
      <c r="AS10" s="123" t="s">
        <v>93</v>
      </c>
      <c r="AT10" s="123" t="s">
        <v>47</v>
      </c>
      <c r="AU10" s="123" t="s">
        <v>46</v>
      </c>
      <c r="AV10" s="120" t="s">
        <v>95</v>
      </c>
      <c r="AW10" s="120" t="s">
        <v>46</v>
      </c>
      <c r="AX10" s="119" t="s">
        <v>97</v>
      </c>
      <c r="AY10" s="118" t="s">
        <v>46</v>
      </c>
      <c r="AZ10" s="138" t="s">
        <v>110</v>
      </c>
      <c r="BA10" s="119" t="s">
        <v>113</v>
      </c>
      <c r="BB10" s="119" t="s">
        <v>46</v>
      </c>
      <c r="BC10" s="118" t="s">
        <v>47</v>
      </c>
      <c r="BD10" s="119" t="s">
        <v>46</v>
      </c>
      <c r="BE10" s="118" t="s">
        <v>116</v>
      </c>
      <c r="BF10" s="118" t="s">
        <v>46</v>
      </c>
      <c r="BG10" s="118" t="s">
        <v>47</v>
      </c>
      <c r="BH10" s="230" t="s">
        <v>46</v>
      </c>
      <c r="BI10" s="118" t="s">
        <v>47</v>
      </c>
      <c r="BJ10" s="230" t="s">
        <v>46</v>
      </c>
      <c r="BK10" s="119" t="s">
        <v>121</v>
      </c>
      <c r="BL10" s="230" t="s">
        <v>46</v>
      </c>
      <c r="BM10" s="118" t="s">
        <v>47</v>
      </c>
      <c r="BN10" s="118" t="s">
        <v>46</v>
      </c>
    </row>
    <row r="11" spans="1:66" s="19" customFormat="1">
      <c r="A11" s="7" t="s">
        <v>4</v>
      </c>
      <c r="B11" s="118" t="s">
        <v>10</v>
      </c>
      <c r="C11" s="263" t="s">
        <v>11</v>
      </c>
      <c r="D11" s="109" t="e">
        <f>SUM(D12,#REF!)</f>
        <v>#REF!</v>
      </c>
      <c r="E11" s="109" t="e">
        <f>SUM(E12,#REF!)</f>
        <v>#REF!</v>
      </c>
      <c r="F11" s="109" t="e">
        <f>SUM(F12,#REF!)</f>
        <v>#REF!</v>
      </c>
      <c r="G11" s="109" t="e">
        <f>SUM(G12,#REF!)</f>
        <v>#REF!</v>
      </c>
      <c r="H11" s="109" t="e">
        <f>SUM(H12,#REF!)</f>
        <v>#REF!</v>
      </c>
      <c r="I11" s="109" t="e">
        <f>SUM(I12,#REF!)</f>
        <v>#REF!</v>
      </c>
      <c r="J11" s="109" t="e">
        <f>SUM(J12)</f>
        <v>#REF!</v>
      </c>
      <c r="K11" s="109" t="e">
        <f>SUM(K12)</f>
        <v>#REF!</v>
      </c>
      <c r="L11" s="109" t="e">
        <f>SUM(L12)</f>
        <v>#REF!</v>
      </c>
      <c r="M11" s="109" t="e">
        <f>SUM(M12)</f>
        <v>#REF!</v>
      </c>
      <c r="N11" s="109" t="e">
        <f>N12+#REF!+#REF!</f>
        <v>#REF!</v>
      </c>
      <c r="O11" s="27" t="e">
        <f>SUM(O12,#REF!,#REF!,#REF!)</f>
        <v>#REF!</v>
      </c>
      <c r="P11" s="27" t="e">
        <f>SUM(P12,#REF!,#REF!,#REF!)</f>
        <v>#REF!</v>
      </c>
      <c r="Q11" s="27" t="e">
        <f>SUM(Q12,#REF!,#REF!,#REF!)</f>
        <v>#REF!</v>
      </c>
      <c r="R11" s="48" t="e">
        <f>SUM(R12,#REF!,#REF!,#REF!)</f>
        <v>#REF!</v>
      </c>
      <c r="S11" s="48" t="e">
        <f>SUM(S12,#REF!,#REF!,#REF!)</f>
        <v>#REF!</v>
      </c>
      <c r="T11" s="48" t="e">
        <f>SUM(T12,#REF!,#REF!,#REF!)</f>
        <v>#REF!</v>
      </c>
      <c r="U11" s="48" t="e">
        <f>SUM(U12,#REF!,#REF!)</f>
        <v>#REF!</v>
      </c>
      <c r="V11" s="48" t="e">
        <f>SUM(V12,#REF!,#REF!)</f>
        <v>#REF!</v>
      </c>
      <c r="W11" s="48" t="e">
        <f>SUM(W12,#REF!,#REF!)</f>
        <v>#REF!</v>
      </c>
      <c r="X11" s="48" t="e">
        <f>SUM(X12,#REF!,#REF!)</f>
        <v>#REF!</v>
      </c>
      <c r="Y11" s="53" t="e">
        <f>SUM(Y12,#REF!,#REF!)</f>
        <v>#REF!</v>
      </c>
      <c r="Z11" s="53" t="e">
        <f>SUM(Z12,#REF!,#REF!)</f>
        <v>#REF!</v>
      </c>
      <c r="AA11" s="53">
        <f t="shared" ref="AA11:AV11" si="0">SUM(AA12,AA105,AA111)</f>
        <v>239219.35399999999</v>
      </c>
      <c r="AB11" s="53">
        <f t="shared" si="0"/>
        <v>22762.02189</v>
      </c>
      <c r="AC11" s="53">
        <f t="shared" si="0"/>
        <v>261981.37588999997</v>
      </c>
      <c r="AD11" s="53">
        <f t="shared" si="0"/>
        <v>-9.572000000000001</v>
      </c>
      <c r="AE11" s="53">
        <f t="shared" si="0"/>
        <v>265587.70388999995</v>
      </c>
      <c r="AF11" s="53">
        <f t="shared" si="0"/>
        <v>8906.93</v>
      </c>
      <c r="AG11" s="53">
        <f t="shared" si="0"/>
        <v>274494.63388999994</v>
      </c>
      <c r="AH11" s="48">
        <f t="shared" si="0"/>
        <v>2049.7706499999999</v>
      </c>
      <c r="AI11" s="48">
        <f t="shared" si="0"/>
        <v>276544.40453999996</v>
      </c>
      <c r="AJ11" s="48">
        <f t="shared" si="0"/>
        <v>18364.381450000001</v>
      </c>
      <c r="AK11" s="48">
        <f t="shared" si="0"/>
        <v>294908.78598999995</v>
      </c>
      <c r="AL11" s="48">
        <f t="shared" si="0"/>
        <v>1377.2749200000001</v>
      </c>
      <c r="AM11" s="48">
        <f t="shared" si="0"/>
        <v>296286.06090999994</v>
      </c>
      <c r="AN11" s="48">
        <f t="shared" si="0"/>
        <v>3974.9143199999999</v>
      </c>
      <c r="AO11" s="48">
        <f t="shared" si="0"/>
        <v>300260.97522999998</v>
      </c>
      <c r="AP11" s="48">
        <f t="shared" si="0"/>
        <v>-15.852</v>
      </c>
      <c r="AQ11" s="88">
        <f t="shared" si="0"/>
        <v>300245.12322999997</v>
      </c>
      <c r="AR11" s="88">
        <f t="shared" si="0"/>
        <v>248707.23399999994</v>
      </c>
      <c r="AS11" s="88">
        <f t="shared" si="0"/>
        <v>-51537.889229999993</v>
      </c>
      <c r="AT11" s="88">
        <f t="shared" si="0"/>
        <v>50814.361320000004</v>
      </c>
      <c r="AU11" s="88">
        <f t="shared" si="0"/>
        <v>299521.59532000002</v>
      </c>
      <c r="AV11" s="88">
        <f t="shared" si="0"/>
        <v>0</v>
      </c>
      <c r="AW11" s="88" t="e">
        <f t="shared" ref="AW11:BN11" si="1">SUM(AW12,AW105,AW107,AW111)</f>
        <v>#REF!</v>
      </c>
      <c r="AX11" s="88" t="e">
        <f t="shared" si="1"/>
        <v>#REF!</v>
      </c>
      <c r="AY11" s="88" t="e">
        <f t="shared" si="1"/>
        <v>#REF!</v>
      </c>
      <c r="AZ11" s="88" t="e">
        <f t="shared" si="1"/>
        <v>#REF!</v>
      </c>
      <c r="BA11" s="88" t="e">
        <f t="shared" si="1"/>
        <v>#REF!</v>
      </c>
      <c r="BB11" s="48" t="e">
        <f t="shared" si="1"/>
        <v>#REF!</v>
      </c>
      <c r="BC11" s="48" t="e">
        <f t="shared" si="1"/>
        <v>#REF!</v>
      </c>
      <c r="BD11" s="109" t="e">
        <f t="shared" si="1"/>
        <v>#REF!</v>
      </c>
      <c r="BE11" s="109">
        <f t="shared" si="1"/>
        <v>3381.5058599999998</v>
      </c>
      <c r="BF11" s="208">
        <f t="shared" si="1"/>
        <v>426008.52585999999</v>
      </c>
      <c r="BG11" s="208">
        <f t="shared" si="1"/>
        <v>32868.481490000006</v>
      </c>
      <c r="BH11" s="231">
        <f t="shared" si="1"/>
        <v>458877.00735000003</v>
      </c>
      <c r="BI11" s="208">
        <f t="shared" si="1"/>
        <v>7026.7014799999997</v>
      </c>
      <c r="BJ11" s="231">
        <f t="shared" si="1"/>
        <v>465903.70883000002</v>
      </c>
      <c r="BK11" s="231">
        <f t="shared" si="1"/>
        <v>85.381290000000007</v>
      </c>
      <c r="BL11" s="231">
        <f t="shared" si="1"/>
        <v>465989.09012000001</v>
      </c>
      <c r="BM11" s="231">
        <f t="shared" si="1"/>
        <v>29570.7</v>
      </c>
      <c r="BN11" s="231">
        <f t="shared" si="1"/>
        <v>495559.79012000002</v>
      </c>
    </row>
    <row r="12" spans="1:66" s="20" customFormat="1" ht="44.25" customHeight="1">
      <c r="A12" s="7" t="s">
        <v>4</v>
      </c>
      <c r="B12" s="209" t="s">
        <v>9</v>
      </c>
      <c r="C12" s="263" t="s">
        <v>3</v>
      </c>
      <c r="D12" s="109" t="e">
        <f>D13+D16+D59+D86+#REF!+#REF!</f>
        <v>#REF!</v>
      </c>
      <c r="E12" s="109" t="e">
        <f>E13+E16+E59+E86+#REF!+#REF!</f>
        <v>#REF!</v>
      </c>
      <c r="F12" s="109" t="e">
        <f>F13+F16+F59+F86+#REF!+#REF!</f>
        <v>#REF!</v>
      </c>
      <c r="G12" s="109" t="e">
        <f>G13+G16+G59+G86+#REF!+#REF!</f>
        <v>#REF!</v>
      </c>
      <c r="H12" s="109" t="e">
        <f>H13+H16+H59+H86+#REF!+#REF!</f>
        <v>#REF!</v>
      </c>
      <c r="I12" s="109" t="e">
        <f>I13+I16+I59+I86+#REF!+#REF!</f>
        <v>#REF!</v>
      </c>
      <c r="J12" s="109" t="e">
        <f>J13+J16+J59+J86</f>
        <v>#REF!</v>
      </c>
      <c r="K12" s="109" t="e">
        <f>K13+K16+K59+K86</f>
        <v>#REF!</v>
      </c>
      <c r="L12" s="109" t="e">
        <f>L13+L16+L59+L86</f>
        <v>#REF!</v>
      </c>
      <c r="M12" s="109" t="e">
        <f>M13+M16+M59+M86</f>
        <v>#REF!</v>
      </c>
      <c r="N12" s="109" t="e">
        <f>N13+N16+N59+N86</f>
        <v>#REF!</v>
      </c>
      <c r="O12" s="27">
        <f t="shared" ref="O12:AT12" si="2">SUM(O13,O16,O59,O86)</f>
        <v>319226.86300000001</v>
      </c>
      <c r="P12" s="27">
        <f t="shared" si="2"/>
        <v>3681.8209999999999</v>
      </c>
      <c r="Q12" s="27" t="e">
        <f t="shared" si="2"/>
        <v>#REF!</v>
      </c>
      <c r="R12" s="48">
        <f t="shared" si="2"/>
        <v>259147.17599999998</v>
      </c>
      <c r="S12" s="109">
        <f t="shared" si="2"/>
        <v>-63761.508000000009</v>
      </c>
      <c r="T12" s="109">
        <f t="shared" si="2"/>
        <v>4580.8819999999996</v>
      </c>
      <c r="U12" s="41">
        <f t="shared" si="2"/>
        <v>259593.16499999995</v>
      </c>
      <c r="V12" s="41">
        <f t="shared" si="2"/>
        <v>6720.8019999999997</v>
      </c>
      <c r="W12" s="41">
        <f t="shared" si="2"/>
        <v>208572.057</v>
      </c>
      <c r="X12" s="52">
        <f t="shared" si="2"/>
        <v>29629.900000000005</v>
      </c>
      <c r="Y12" s="54">
        <f t="shared" si="2"/>
        <v>238216.557</v>
      </c>
      <c r="Z12" s="54">
        <f t="shared" si="2"/>
        <v>1002.797</v>
      </c>
      <c r="AA12" s="65">
        <f t="shared" si="2"/>
        <v>239219.35399999999</v>
      </c>
      <c r="AB12" s="65">
        <f t="shared" si="2"/>
        <v>22677.02189</v>
      </c>
      <c r="AC12" s="65">
        <f t="shared" si="2"/>
        <v>261896.37588999997</v>
      </c>
      <c r="AD12" s="65">
        <f t="shared" si="2"/>
        <v>-9.572000000000001</v>
      </c>
      <c r="AE12" s="54">
        <f t="shared" si="2"/>
        <v>265502.70388999995</v>
      </c>
      <c r="AF12" s="54">
        <f t="shared" si="2"/>
        <v>8876.93</v>
      </c>
      <c r="AG12" s="54">
        <f t="shared" si="2"/>
        <v>274379.63388999994</v>
      </c>
      <c r="AH12" s="52">
        <f t="shared" si="2"/>
        <v>2049.7706499999999</v>
      </c>
      <c r="AI12" s="52">
        <f t="shared" si="2"/>
        <v>276429.40453999996</v>
      </c>
      <c r="AJ12" s="52">
        <f t="shared" si="2"/>
        <v>17964.381450000001</v>
      </c>
      <c r="AK12" s="52">
        <f t="shared" si="2"/>
        <v>294393.78598999995</v>
      </c>
      <c r="AL12" s="52">
        <f t="shared" si="2"/>
        <v>1327.2749200000001</v>
      </c>
      <c r="AM12" s="52">
        <f t="shared" si="2"/>
        <v>295721.06090999994</v>
      </c>
      <c r="AN12" s="52">
        <f t="shared" si="2"/>
        <v>3974.9143199999999</v>
      </c>
      <c r="AO12" s="52">
        <f t="shared" si="2"/>
        <v>299695.97522999998</v>
      </c>
      <c r="AP12" s="52">
        <f t="shared" si="2"/>
        <v>-15.852</v>
      </c>
      <c r="AQ12" s="52">
        <f t="shared" si="2"/>
        <v>299680.12322999997</v>
      </c>
      <c r="AR12" s="52">
        <f t="shared" si="2"/>
        <v>248707.23399999994</v>
      </c>
      <c r="AS12" s="52">
        <f t="shared" si="2"/>
        <v>-50972.889229999993</v>
      </c>
      <c r="AT12" s="52">
        <f t="shared" si="2"/>
        <v>50814.361320000004</v>
      </c>
      <c r="AU12" s="52">
        <f t="shared" ref="AU12:BN12" si="3">SUM(AU13,AU16,AU59,AU86)</f>
        <v>299521.59532000002</v>
      </c>
      <c r="AV12" s="52">
        <f t="shared" si="3"/>
        <v>0</v>
      </c>
      <c r="AW12" s="52">
        <f t="shared" si="3"/>
        <v>332787.28084000002</v>
      </c>
      <c r="AX12" s="52">
        <f t="shared" si="3"/>
        <v>29051.374</v>
      </c>
      <c r="AY12" s="52">
        <f t="shared" si="3"/>
        <v>361838.65483999997</v>
      </c>
      <c r="AZ12" s="52">
        <f t="shared" si="3"/>
        <v>158.69999999999999</v>
      </c>
      <c r="BA12" s="52">
        <f t="shared" si="3"/>
        <v>362658.07283999998</v>
      </c>
      <c r="BB12" s="52">
        <f t="shared" si="3"/>
        <v>484199.2</v>
      </c>
      <c r="BC12" s="52">
        <f t="shared" si="3"/>
        <v>-67834.800000000032</v>
      </c>
      <c r="BD12" s="52">
        <f t="shared" si="3"/>
        <v>416364.4</v>
      </c>
      <c r="BE12" s="52">
        <f t="shared" si="3"/>
        <v>3381.5058599999998</v>
      </c>
      <c r="BF12" s="210">
        <f t="shared" si="3"/>
        <v>426008.52585999999</v>
      </c>
      <c r="BG12" s="210">
        <f t="shared" si="3"/>
        <v>52234.716160000004</v>
      </c>
      <c r="BH12" s="232">
        <f t="shared" si="3"/>
        <v>478243.24202000001</v>
      </c>
      <c r="BI12" s="210">
        <f t="shared" si="3"/>
        <v>7026.7014799999997</v>
      </c>
      <c r="BJ12" s="232">
        <f t="shared" si="3"/>
        <v>485269.94349999999</v>
      </c>
      <c r="BK12" s="232">
        <f t="shared" si="3"/>
        <v>84.636530000000008</v>
      </c>
      <c r="BL12" s="232">
        <f t="shared" si="3"/>
        <v>485354.58003000001</v>
      </c>
      <c r="BM12" s="232">
        <f t="shared" si="3"/>
        <v>29570.7</v>
      </c>
      <c r="BN12" s="232">
        <f t="shared" si="3"/>
        <v>514925.28003000002</v>
      </c>
    </row>
    <row r="13" spans="1:66" s="21" customFormat="1" ht="37.5">
      <c r="A13" s="7" t="s">
        <v>4</v>
      </c>
      <c r="B13" s="118" t="s">
        <v>27</v>
      </c>
      <c r="C13" s="263" t="s">
        <v>15</v>
      </c>
      <c r="D13" s="109" t="e">
        <f>D14+D15+#REF!</f>
        <v>#REF!</v>
      </c>
      <c r="E13" s="109">
        <f>E14+E15</f>
        <v>14758</v>
      </c>
      <c r="F13" s="109">
        <f>F14+F15</f>
        <v>4385.6000000000004</v>
      </c>
      <c r="G13" s="109">
        <f>G14+G15</f>
        <v>184.6</v>
      </c>
      <c r="H13" s="109">
        <f>H14+H15</f>
        <v>926.4</v>
      </c>
      <c r="I13" s="109">
        <f t="shared" ref="I13:N13" si="4">I14+I15</f>
        <v>3883</v>
      </c>
      <c r="J13" s="109">
        <f t="shared" si="4"/>
        <v>4809.3999999999996</v>
      </c>
      <c r="K13" s="109">
        <f t="shared" si="4"/>
        <v>0</v>
      </c>
      <c r="L13" s="109">
        <f t="shared" si="4"/>
        <v>4809.3999999999996</v>
      </c>
      <c r="M13" s="109">
        <f t="shared" si="4"/>
        <v>0</v>
      </c>
      <c r="N13" s="109">
        <f t="shared" si="4"/>
        <v>0</v>
      </c>
      <c r="O13" s="26">
        <f>SUM(O14:O15)</f>
        <v>8809.4</v>
      </c>
      <c r="P13" s="26">
        <f>SUM(P14:P15)</f>
        <v>0</v>
      </c>
      <c r="Q13" s="41">
        <f>P13+O13</f>
        <v>8809.4</v>
      </c>
      <c r="R13" s="49">
        <f>SUM(R14:R15)</f>
        <v>14816.5</v>
      </c>
      <c r="S13" s="41">
        <f>SUM(S14:S15)</f>
        <v>6007.1</v>
      </c>
      <c r="T13" s="41">
        <f>SUM(T14:T15)</f>
        <v>0</v>
      </c>
      <c r="U13" s="41">
        <f>SUM(U14)</f>
        <v>14816.5</v>
      </c>
      <c r="V13" s="41">
        <f>SUM(V14)</f>
        <v>0</v>
      </c>
      <c r="W13" s="41">
        <f>SUM(W14)</f>
        <v>2018.8</v>
      </c>
      <c r="X13" s="52">
        <f t="shared" ref="X13:AH13" si="5">SUM(X14)</f>
        <v>4555.0999999999995</v>
      </c>
      <c r="Y13" s="54">
        <f t="shared" si="5"/>
        <v>6573.9</v>
      </c>
      <c r="Z13" s="54">
        <f t="shared" si="5"/>
        <v>0</v>
      </c>
      <c r="AA13" s="54">
        <f t="shared" si="5"/>
        <v>6573.9</v>
      </c>
      <c r="AB13" s="75">
        <f t="shared" si="5"/>
        <v>0</v>
      </c>
      <c r="AC13" s="72">
        <f t="shared" si="5"/>
        <v>6573.9</v>
      </c>
      <c r="AD13" s="72">
        <f t="shared" si="5"/>
        <v>0</v>
      </c>
      <c r="AE13" s="72">
        <f t="shared" si="5"/>
        <v>6573.9</v>
      </c>
      <c r="AF13" s="72">
        <f t="shared" si="5"/>
        <v>0</v>
      </c>
      <c r="AG13" s="72">
        <f t="shared" si="5"/>
        <v>6573.9</v>
      </c>
      <c r="AH13" s="73">
        <f t="shared" si="5"/>
        <v>0</v>
      </c>
      <c r="AI13" s="73">
        <f>SUM(AI14,AI15)</f>
        <v>6573.9</v>
      </c>
      <c r="AJ13" s="73">
        <f t="shared" ref="AJ13:AV13" si="6">SUM(AJ14,AJ15)</f>
        <v>7500</v>
      </c>
      <c r="AK13" s="73">
        <f t="shared" si="6"/>
        <v>14073.9</v>
      </c>
      <c r="AL13" s="73">
        <f t="shared" si="6"/>
        <v>0</v>
      </c>
      <c r="AM13" s="73">
        <f t="shared" si="6"/>
        <v>14073.9</v>
      </c>
      <c r="AN13" s="73">
        <f t="shared" si="6"/>
        <v>99</v>
      </c>
      <c r="AO13" s="73">
        <f t="shared" si="6"/>
        <v>14172.9</v>
      </c>
      <c r="AP13" s="73">
        <f t="shared" si="6"/>
        <v>0</v>
      </c>
      <c r="AQ13" s="73">
        <f t="shared" si="6"/>
        <v>14172.9</v>
      </c>
      <c r="AR13" s="73">
        <f t="shared" si="6"/>
        <v>56708.7</v>
      </c>
      <c r="AS13" s="73">
        <f t="shared" si="6"/>
        <v>42535.799999999996</v>
      </c>
      <c r="AT13" s="73">
        <f t="shared" si="6"/>
        <v>0</v>
      </c>
      <c r="AU13" s="73">
        <f t="shared" si="6"/>
        <v>56708.7</v>
      </c>
      <c r="AV13" s="73">
        <f t="shared" si="6"/>
        <v>0</v>
      </c>
      <c r="AW13" s="52">
        <f>SUM(AW14,AW15)</f>
        <v>56708.7</v>
      </c>
      <c r="AX13" s="52">
        <f t="shared" ref="AX13:BN13" si="7">SUM(AX14,AX15)</f>
        <v>3110</v>
      </c>
      <c r="AY13" s="52">
        <f t="shared" si="7"/>
        <v>59818.7</v>
      </c>
      <c r="AZ13" s="52">
        <f t="shared" si="7"/>
        <v>0</v>
      </c>
      <c r="BA13" s="52">
        <f t="shared" si="7"/>
        <v>59818.7</v>
      </c>
      <c r="BB13" s="52">
        <f t="shared" si="7"/>
        <v>100812.2</v>
      </c>
      <c r="BC13" s="52">
        <f t="shared" si="7"/>
        <v>302.5</v>
      </c>
      <c r="BD13" s="52">
        <f t="shared" si="7"/>
        <v>101114.7</v>
      </c>
      <c r="BE13" s="52">
        <f t="shared" si="7"/>
        <v>0</v>
      </c>
      <c r="BF13" s="210">
        <f t="shared" si="7"/>
        <v>101114.7</v>
      </c>
      <c r="BG13" s="210">
        <f t="shared" si="7"/>
        <v>3000</v>
      </c>
      <c r="BH13" s="246">
        <f t="shared" si="7"/>
        <v>104114.7</v>
      </c>
      <c r="BI13" s="247">
        <f t="shared" si="7"/>
        <v>0</v>
      </c>
      <c r="BJ13" s="246">
        <f t="shared" si="7"/>
        <v>104114.7</v>
      </c>
      <c r="BK13" s="246">
        <f t="shared" si="7"/>
        <v>0</v>
      </c>
      <c r="BL13" s="246">
        <f t="shared" si="7"/>
        <v>104114.7</v>
      </c>
      <c r="BM13" s="246">
        <f t="shared" si="7"/>
        <v>0</v>
      </c>
      <c r="BN13" s="246">
        <f t="shared" si="7"/>
        <v>104114.7</v>
      </c>
    </row>
    <row r="14" spans="1:66" ht="69.75" customHeight="1">
      <c r="A14" s="11" t="s">
        <v>5</v>
      </c>
      <c r="B14" s="56" t="s">
        <v>26</v>
      </c>
      <c r="C14" s="44" t="s">
        <v>124</v>
      </c>
      <c r="D14" s="8">
        <v>10558</v>
      </c>
      <c r="E14" s="33">
        <v>10558</v>
      </c>
      <c r="F14" s="33">
        <v>741.8</v>
      </c>
      <c r="G14" s="33">
        <v>184.6</v>
      </c>
      <c r="H14" s="33">
        <f>F14+G14</f>
        <v>926.4</v>
      </c>
      <c r="I14" s="8">
        <v>3883</v>
      </c>
      <c r="J14" s="30">
        <f>SUM(H14,I14)</f>
        <v>4809.3999999999996</v>
      </c>
      <c r="K14" s="56"/>
      <c r="L14" s="8">
        <v>4809.3999999999996</v>
      </c>
      <c r="M14" s="56"/>
      <c r="N14" s="33"/>
      <c r="O14" s="40">
        <v>4809.3999999999996</v>
      </c>
      <c r="P14" s="37"/>
      <c r="Q14" s="40">
        <f t="shared" ref="Q14:Q85" si="8">P14+O14</f>
        <v>4809.3999999999996</v>
      </c>
      <c r="R14" s="33">
        <v>14816.5</v>
      </c>
      <c r="S14" s="109">
        <f>R14-Q14</f>
        <v>10007.1</v>
      </c>
      <c r="T14" s="64"/>
      <c r="U14" s="40">
        <f t="shared" ref="U14:U85" si="9">R14+T14</f>
        <v>14816.5</v>
      </c>
      <c r="V14" s="15"/>
      <c r="W14" s="77">
        <v>2018.8</v>
      </c>
      <c r="X14" s="58">
        <f>SUM(Y14-W14)</f>
        <v>4555.0999999999995</v>
      </c>
      <c r="Y14" s="55">
        <v>6573.9</v>
      </c>
      <c r="Z14" s="56"/>
      <c r="AA14" s="55">
        <f t="shared" ref="AA14:AA21" si="10">SUM(Y14,Z14)</f>
        <v>6573.9</v>
      </c>
      <c r="AB14" s="211"/>
      <c r="AC14" s="78">
        <f>SUM(AA14:AB14)</f>
        <v>6573.9</v>
      </c>
      <c r="AD14" s="64"/>
      <c r="AE14" s="78">
        <f t="shared" ref="AE14:AE64" si="11">SUM(AC14,AD14)</f>
        <v>6573.9</v>
      </c>
      <c r="AF14" s="56"/>
      <c r="AG14" s="77">
        <f>SUM(AE14,AF14)</f>
        <v>6573.9</v>
      </c>
      <c r="AH14" s="64"/>
      <c r="AI14" s="77">
        <f t="shared" ref="AI14:AI76" si="12">SUM(AG14,AH14)</f>
        <v>6573.9</v>
      </c>
      <c r="AJ14" s="84"/>
      <c r="AK14" s="77">
        <f>SUM(AI14,AJ14)</f>
        <v>6573.9</v>
      </c>
      <c r="AL14" s="15"/>
      <c r="AM14" s="77">
        <f>SUM(AK14,AL14)</f>
        <v>6573.9</v>
      </c>
      <c r="AN14" s="8"/>
      <c r="AO14" s="77">
        <f>SUM(AM14,AN14)</f>
        <v>6573.9</v>
      </c>
      <c r="AP14" s="64"/>
      <c r="AQ14" s="77">
        <f>SUM(AO14,AP14)</f>
        <v>6573.9</v>
      </c>
      <c r="AR14" s="89">
        <v>56708.7</v>
      </c>
      <c r="AS14" s="8">
        <f>SUM(AR14-AQ14)</f>
        <v>50134.799999999996</v>
      </c>
      <c r="AT14" s="56"/>
      <c r="AU14" s="8">
        <f>SUM(AR14,AT14)</f>
        <v>56708.7</v>
      </c>
      <c r="AV14" s="8"/>
      <c r="AW14" s="31">
        <f>AU14</f>
        <v>56708.7</v>
      </c>
      <c r="AX14" s="31"/>
      <c r="AY14" s="58">
        <f>SUM(AW14,AX14)</f>
        <v>56708.7</v>
      </c>
      <c r="AZ14" s="15"/>
      <c r="BA14" s="58">
        <f>SUM(AY14,AZ14)</f>
        <v>56708.7</v>
      </c>
      <c r="BB14" s="77">
        <v>100812.2</v>
      </c>
      <c r="BC14" s="8">
        <v>302.5</v>
      </c>
      <c r="BD14" s="77">
        <f>SUM(BB14,BC14)</f>
        <v>101114.7</v>
      </c>
      <c r="BE14" s="64"/>
      <c r="BF14" s="212">
        <v>101114.7</v>
      </c>
      <c r="BG14" s="56"/>
      <c r="BH14" s="248">
        <f>SUM(BF14:BG14)</f>
        <v>101114.7</v>
      </c>
      <c r="BI14" s="249"/>
      <c r="BJ14" s="253">
        <f>SUM(BH14,BI14)</f>
        <v>101114.7</v>
      </c>
      <c r="BK14" s="255"/>
      <c r="BL14" s="252">
        <f>SUM(BJ14,BK14)</f>
        <v>101114.7</v>
      </c>
      <c r="BM14" s="255"/>
      <c r="BN14" s="240">
        <f>SUM(BL14,BM14)</f>
        <v>101114.7</v>
      </c>
    </row>
    <row r="15" spans="1:66" ht="75.75" customHeight="1">
      <c r="A15" s="11" t="s">
        <v>5</v>
      </c>
      <c r="B15" s="56" t="s">
        <v>28</v>
      </c>
      <c r="C15" s="44" t="s">
        <v>125</v>
      </c>
      <c r="D15" s="8"/>
      <c r="E15" s="33">
        <v>4200</v>
      </c>
      <c r="F15" s="33">
        <v>3643.8</v>
      </c>
      <c r="G15" s="33"/>
      <c r="H15" s="33">
        <v>0</v>
      </c>
      <c r="I15" s="8"/>
      <c r="J15" s="100"/>
      <c r="K15" s="56"/>
      <c r="L15" s="56"/>
      <c r="M15" s="56"/>
      <c r="N15" s="33"/>
      <c r="O15" s="40">
        <v>4000</v>
      </c>
      <c r="P15" s="37">
        <v>0</v>
      </c>
      <c r="Q15" s="40">
        <f t="shared" si="8"/>
        <v>4000</v>
      </c>
      <c r="R15" s="64"/>
      <c r="S15" s="109">
        <f t="shared" ref="S15:S85" si="13">R15-Q15</f>
        <v>-4000</v>
      </c>
      <c r="T15" s="64"/>
      <c r="U15" s="41">
        <f t="shared" si="9"/>
        <v>0</v>
      </c>
      <c r="V15" s="15"/>
      <c r="W15" s="57">
        <f t="shared" ref="W15:W43" si="14">SUM(U15:V15)</f>
        <v>0</v>
      </c>
      <c r="X15" s="58">
        <f t="shared" ref="X15:X81" si="15">SUM(Y15-W15)</f>
        <v>0</v>
      </c>
      <c r="Y15" s="213"/>
      <c r="Z15" s="56"/>
      <c r="AA15" s="55">
        <f t="shared" si="10"/>
        <v>0</v>
      </c>
      <c r="AB15" s="214"/>
      <c r="AC15" s="215"/>
      <c r="AD15" s="64"/>
      <c r="AE15" s="72">
        <f t="shared" si="11"/>
        <v>0</v>
      </c>
      <c r="AF15" s="56"/>
      <c r="AG15" s="77">
        <f t="shared" ref="AG15:AG79" si="16">SUM(AE15,AF15)</f>
        <v>0</v>
      </c>
      <c r="AH15" s="64"/>
      <c r="AI15" s="77">
        <f t="shared" si="12"/>
        <v>0</v>
      </c>
      <c r="AJ15" s="8">
        <v>7500</v>
      </c>
      <c r="AK15" s="77">
        <f t="shared" ref="AK15:AK81" si="17">SUM(AI15,AJ15)</f>
        <v>7500</v>
      </c>
      <c r="AL15" s="15"/>
      <c r="AM15" s="77">
        <f t="shared" ref="AM15:AM81" si="18">SUM(AK15,AL15)</f>
        <v>7500</v>
      </c>
      <c r="AN15" s="8">
        <v>99</v>
      </c>
      <c r="AO15" s="77">
        <f t="shared" ref="AO15:AO81" si="19">SUM(AM15,AN15)</f>
        <v>7599</v>
      </c>
      <c r="AP15" s="64"/>
      <c r="AQ15" s="77">
        <f>SUM(AO15,AP15)</f>
        <v>7599</v>
      </c>
      <c r="AR15" s="8"/>
      <c r="AS15" s="8">
        <f t="shared" ref="AS15:AS81" si="20">SUM(AR15-AQ15)</f>
        <v>-7599</v>
      </c>
      <c r="AT15" s="56"/>
      <c r="AU15" s="8">
        <f t="shared" ref="AU15:AU85" si="21">SUM(AR15,AT15)</f>
        <v>0</v>
      </c>
      <c r="AV15" s="8"/>
      <c r="AW15" s="31">
        <f t="shared" ref="AW15" si="22">SUM(AT15,AV15)</f>
        <v>0</v>
      </c>
      <c r="AX15" s="31">
        <v>3110</v>
      </c>
      <c r="AY15" s="58">
        <f t="shared" ref="AY15:AY23" si="23">SUM(AW15,AX15)</f>
        <v>3110</v>
      </c>
      <c r="AZ15" s="15"/>
      <c r="BA15" s="58">
        <f t="shared" ref="BA15:BA80" si="24">SUM(AY15,AZ15)</f>
        <v>3110</v>
      </c>
      <c r="BB15" s="77"/>
      <c r="BC15" s="56"/>
      <c r="BD15" s="77">
        <f t="shared" ref="BD15:BD79" si="25">SUM(BB15,BC15)</f>
        <v>0</v>
      </c>
      <c r="BE15" s="64"/>
      <c r="BF15" s="216">
        <v>0</v>
      </c>
      <c r="BG15" s="8">
        <v>3000</v>
      </c>
      <c r="BH15" s="248">
        <f t="shared" ref="BH15:BH79" si="26">SUM(BF15:BG15)</f>
        <v>3000</v>
      </c>
      <c r="BI15" s="249"/>
      <c r="BJ15" s="253">
        <f t="shared" ref="BJ15:BJ77" si="27">SUM(BH15,BI15)</f>
        <v>3000</v>
      </c>
      <c r="BK15" s="255"/>
      <c r="BL15" s="252">
        <f t="shared" ref="BL15:BL77" si="28">SUM(BJ15,BK15)</f>
        <v>3000</v>
      </c>
      <c r="BM15" s="255"/>
      <c r="BN15" s="240">
        <f t="shared" ref="BN15:BN78" si="29">SUM(BL15,BM15)</f>
        <v>3000</v>
      </c>
    </row>
    <row r="16" spans="1:66" s="21" customFormat="1" ht="37.5">
      <c r="A16" s="70" t="s">
        <v>4</v>
      </c>
      <c r="B16" s="39" t="s">
        <v>29</v>
      </c>
      <c r="C16" s="264" t="s">
        <v>17</v>
      </c>
      <c r="D16" s="109" t="e">
        <f>#REF!+#REF!+#REF!+#REF!+D25+#REF!+#REF!+D26</f>
        <v>#REF!</v>
      </c>
      <c r="E16" s="109" t="e">
        <f>SUM(#REF!,#REF!,#REF!,#REF!,#REF!,E25,#REF!,#REF!,E26)</f>
        <v>#REF!</v>
      </c>
      <c r="F16" s="109" t="e">
        <f>SUM(#REF!,#REF!,#REF!,#REF!,#REF!,F25,#REF!,#REF!,F26)</f>
        <v>#REF!</v>
      </c>
      <c r="G16" s="109" t="e">
        <f>SUM(#REF!,#REF!,#REF!,#REF!,#REF!,G25,#REF!,#REF!,G26)</f>
        <v>#REF!</v>
      </c>
      <c r="H16" s="109" t="e">
        <f>SUM(#REF!,#REF!,#REF!,#REF!,#REF!,H25,#REF!,#REF!,H26)</f>
        <v>#REF!</v>
      </c>
      <c r="I16" s="9" t="e">
        <f>SUM(#REF!,#REF!,#REF!,#REF!,#REF!,I25,#REF!,#REF!,I26)</f>
        <v>#REF!</v>
      </c>
      <c r="J16" s="109" t="e">
        <f>SUM(#REF!+#REF!+J23+J25+J26)</f>
        <v>#REF!</v>
      </c>
      <c r="K16" s="109" t="e">
        <f>SUM(#REF!,#REF!,K25,#REF!,K26)</f>
        <v>#REF!</v>
      </c>
      <c r="L16" s="109" t="e">
        <f>#REF!+#REF!+L23+L25+L26</f>
        <v>#REF!</v>
      </c>
      <c r="M16" s="109" t="e">
        <f>#REF!+#REF!+M23+M25+M26</f>
        <v>#REF!</v>
      </c>
      <c r="N16" s="109" t="e">
        <f>#REF!+#REF!+N23+N25+N26</f>
        <v>#REF!</v>
      </c>
      <c r="O16" s="41">
        <f>SUM(O17:O26)</f>
        <v>218600.68700000001</v>
      </c>
      <c r="P16" s="41">
        <f>SUM(P17:P26)</f>
        <v>3678.1210000000001</v>
      </c>
      <c r="Q16" s="41">
        <f>P16+O16</f>
        <v>222278.80800000002</v>
      </c>
      <c r="R16" s="41">
        <f t="shared" ref="R16:AU16" si="30">SUM(R17:R26)</f>
        <v>154744.6</v>
      </c>
      <c r="S16" s="41">
        <f t="shared" si="30"/>
        <v>-67534.207999999999</v>
      </c>
      <c r="T16" s="41">
        <f t="shared" si="30"/>
        <v>4125.2829999999994</v>
      </c>
      <c r="U16" s="41">
        <f t="shared" si="30"/>
        <v>159868.43999999997</v>
      </c>
      <c r="V16" s="41">
        <f t="shared" si="30"/>
        <v>4897.2</v>
      </c>
      <c r="W16" s="41">
        <f t="shared" si="30"/>
        <v>118503.29999999997</v>
      </c>
      <c r="X16" s="52">
        <f t="shared" si="30"/>
        <v>12825.200000000004</v>
      </c>
      <c r="Y16" s="54">
        <f t="shared" si="30"/>
        <v>131328.5</v>
      </c>
      <c r="Z16" s="54">
        <f t="shared" si="30"/>
        <v>-7.6999999999999999E-2</v>
      </c>
      <c r="AA16" s="54">
        <f t="shared" si="30"/>
        <v>131328.42299999998</v>
      </c>
      <c r="AB16" s="72">
        <f t="shared" si="30"/>
        <v>21896.275890000001</v>
      </c>
      <c r="AC16" s="72">
        <f t="shared" si="30"/>
        <v>153224.69889</v>
      </c>
      <c r="AD16" s="72">
        <f t="shared" si="30"/>
        <v>6.6000000000000003E-2</v>
      </c>
      <c r="AE16" s="72">
        <f t="shared" si="30"/>
        <v>156840.66488999999</v>
      </c>
      <c r="AF16" s="72">
        <f t="shared" si="30"/>
        <v>-3536.9159999999997</v>
      </c>
      <c r="AG16" s="72">
        <f t="shared" si="30"/>
        <v>153303.74888999999</v>
      </c>
      <c r="AH16" s="73">
        <f t="shared" si="30"/>
        <v>0</v>
      </c>
      <c r="AI16" s="73">
        <f t="shared" si="30"/>
        <v>153303.74888999999</v>
      </c>
      <c r="AJ16" s="73">
        <f t="shared" si="30"/>
        <v>7728.02225</v>
      </c>
      <c r="AK16" s="73">
        <f t="shared" si="30"/>
        <v>161031.77113999997</v>
      </c>
      <c r="AL16" s="73">
        <f t="shared" si="30"/>
        <v>1327.2749200000001</v>
      </c>
      <c r="AM16" s="73">
        <f t="shared" si="30"/>
        <v>162359.04605999996</v>
      </c>
      <c r="AN16" s="73">
        <f t="shared" si="30"/>
        <v>703.82299999999998</v>
      </c>
      <c r="AO16" s="73">
        <f t="shared" si="30"/>
        <v>163062.86905999997</v>
      </c>
      <c r="AP16" s="73">
        <f t="shared" si="30"/>
        <v>-15.852</v>
      </c>
      <c r="AQ16" s="73">
        <f t="shared" si="30"/>
        <v>163047.01705999998</v>
      </c>
      <c r="AR16" s="73">
        <f t="shared" si="30"/>
        <v>81348.399999999994</v>
      </c>
      <c r="AS16" s="73">
        <f t="shared" si="30"/>
        <v>-81698.61705999999</v>
      </c>
      <c r="AT16" s="73">
        <f t="shared" si="30"/>
        <v>54176.77332</v>
      </c>
      <c r="AU16" s="73">
        <f t="shared" si="30"/>
        <v>135525.17332</v>
      </c>
      <c r="AV16" s="8"/>
      <c r="AW16" s="52">
        <f t="shared" ref="AW16:BN16" si="31">SUM(AW17:AW26)</f>
        <v>160468.02867999999</v>
      </c>
      <c r="AX16" s="52">
        <f t="shared" si="31"/>
        <v>1249.5740000000001</v>
      </c>
      <c r="AY16" s="52">
        <f t="shared" si="31"/>
        <v>161717.60267999995</v>
      </c>
      <c r="AZ16" s="52">
        <f t="shared" si="31"/>
        <v>158.69999999999999</v>
      </c>
      <c r="BA16" s="52">
        <f t="shared" si="31"/>
        <v>162539.22067999997</v>
      </c>
      <c r="BB16" s="52">
        <f t="shared" si="31"/>
        <v>278836.59999999998</v>
      </c>
      <c r="BC16" s="52">
        <f t="shared" si="31"/>
        <v>-73805.500000000029</v>
      </c>
      <c r="BD16" s="52">
        <f t="shared" si="31"/>
        <v>205031.09999999998</v>
      </c>
      <c r="BE16" s="52">
        <f t="shared" si="31"/>
        <v>3381.4602299999997</v>
      </c>
      <c r="BF16" s="210">
        <f t="shared" si="31"/>
        <v>214675.18022999997</v>
      </c>
      <c r="BG16" s="210">
        <f t="shared" si="31"/>
        <v>34791.198260000005</v>
      </c>
      <c r="BH16" s="232">
        <f t="shared" si="31"/>
        <v>249466.37848999997</v>
      </c>
      <c r="BI16" s="210">
        <f t="shared" si="31"/>
        <v>87.801540000000003</v>
      </c>
      <c r="BJ16" s="232">
        <f t="shared" si="31"/>
        <v>249554.18002999999</v>
      </c>
      <c r="BK16" s="232">
        <f t="shared" si="31"/>
        <v>0</v>
      </c>
      <c r="BL16" s="232">
        <f t="shared" si="31"/>
        <v>249554.18002999999</v>
      </c>
      <c r="BM16" s="232">
        <f t="shared" si="31"/>
        <v>0</v>
      </c>
      <c r="BN16" s="232">
        <f t="shared" si="31"/>
        <v>249554.18002999999</v>
      </c>
    </row>
    <row r="17" spans="1:66" s="21" customFormat="1" ht="55.5" customHeight="1">
      <c r="A17" s="11" t="s">
        <v>7</v>
      </c>
      <c r="B17" s="56" t="s">
        <v>60</v>
      </c>
      <c r="C17" s="44" t="s">
        <v>126</v>
      </c>
      <c r="D17" s="12"/>
      <c r="E17" s="33">
        <v>5051.1099999999997</v>
      </c>
      <c r="F17" s="33">
        <v>3714.2</v>
      </c>
      <c r="G17" s="33">
        <v>87.4</v>
      </c>
      <c r="H17" s="33">
        <f>F17+G17</f>
        <v>3801.6</v>
      </c>
      <c r="I17" s="8">
        <v>1370.5</v>
      </c>
      <c r="J17" s="31">
        <f>SUM(H17,I17)</f>
        <v>5172.1000000000004</v>
      </c>
      <c r="K17" s="8">
        <v>4861.8</v>
      </c>
      <c r="L17" s="31">
        <v>310.3</v>
      </c>
      <c r="M17" s="39"/>
      <c r="N17" s="33">
        <v>135.291</v>
      </c>
      <c r="O17" s="40">
        <v>2118.8649999999998</v>
      </c>
      <c r="P17" s="40">
        <v>0</v>
      </c>
      <c r="Q17" s="40">
        <f>P17+O17</f>
        <v>2118.8649999999998</v>
      </c>
      <c r="R17" s="40"/>
      <c r="S17" s="109">
        <f t="shared" si="13"/>
        <v>-2118.8649999999998</v>
      </c>
      <c r="T17" s="45"/>
      <c r="U17" s="40">
        <f t="shared" si="9"/>
        <v>0</v>
      </c>
      <c r="V17" s="50"/>
      <c r="W17" s="57">
        <f t="shared" si="14"/>
        <v>0</v>
      </c>
      <c r="X17" s="58">
        <f t="shared" si="15"/>
        <v>0</v>
      </c>
      <c r="Y17" s="65"/>
      <c r="Z17" s="56"/>
      <c r="AA17" s="55">
        <f t="shared" si="10"/>
        <v>0</v>
      </c>
      <c r="AB17" s="77">
        <f>618.564</f>
        <v>618.56399999999996</v>
      </c>
      <c r="AC17" s="72">
        <f t="shared" ref="AC17:AC25" si="32">SUM(AA17:AB17)</f>
        <v>618.56399999999996</v>
      </c>
      <c r="AD17" s="45"/>
      <c r="AE17" s="78">
        <f t="shared" si="11"/>
        <v>618.56399999999996</v>
      </c>
      <c r="AF17" s="39"/>
      <c r="AG17" s="77">
        <f t="shared" si="16"/>
        <v>618.56399999999996</v>
      </c>
      <c r="AH17" s="45"/>
      <c r="AI17" s="77">
        <f t="shared" si="12"/>
        <v>618.56399999999996</v>
      </c>
      <c r="AJ17" s="83"/>
      <c r="AK17" s="77">
        <f t="shared" si="17"/>
        <v>618.56399999999996</v>
      </c>
      <c r="AL17" s="50"/>
      <c r="AM17" s="77">
        <f t="shared" si="18"/>
        <v>618.56399999999996</v>
      </c>
      <c r="AN17" s="83"/>
      <c r="AO17" s="77">
        <f t="shared" si="19"/>
        <v>618.56399999999996</v>
      </c>
      <c r="AP17" s="45"/>
      <c r="AQ17" s="77">
        <f t="shared" ref="AQ17:AQ25" si="33">SUM(AO17,AP17)</f>
        <v>618.56399999999996</v>
      </c>
      <c r="AR17" s="8"/>
      <c r="AS17" s="8">
        <f t="shared" si="20"/>
        <v>-618.56399999999996</v>
      </c>
      <c r="AT17" s="39"/>
      <c r="AU17" s="8">
        <f t="shared" si="21"/>
        <v>0</v>
      </c>
      <c r="AV17" s="8"/>
      <c r="AW17" s="31">
        <v>875</v>
      </c>
      <c r="AX17" s="31"/>
      <c r="AY17" s="58">
        <f t="shared" si="23"/>
        <v>875</v>
      </c>
      <c r="AZ17" s="50"/>
      <c r="BA17" s="58">
        <f t="shared" si="24"/>
        <v>875</v>
      </c>
      <c r="BB17" s="73"/>
      <c r="BC17" s="39"/>
      <c r="BD17" s="77">
        <f t="shared" si="25"/>
        <v>0</v>
      </c>
      <c r="BE17" s="45"/>
      <c r="BF17" s="212">
        <f t="shared" ref="BF17:BF24" si="34">SUM(BD17,BE17)</f>
        <v>0</v>
      </c>
      <c r="BG17" s="204">
        <v>968.42100000000005</v>
      </c>
      <c r="BH17" s="233">
        <f t="shared" si="26"/>
        <v>968.42100000000005</v>
      </c>
      <c r="BI17" s="241"/>
      <c r="BJ17" s="252">
        <f t="shared" si="27"/>
        <v>968.42100000000005</v>
      </c>
      <c r="BK17" s="254"/>
      <c r="BL17" s="252">
        <f t="shared" si="28"/>
        <v>968.42100000000005</v>
      </c>
      <c r="BM17" s="254"/>
      <c r="BN17" s="240">
        <f t="shared" si="29"/>
        <v>968.42100000000005</v>
      </c>
    </row>
    <row r="18" spans="1:66" s="21" customFormat="1" ht="101.25" customHeight="1">
      <c r="A18" s="11" t="s">
        <v>6</v>
      </c>
      <c r="B18" s="56" t="s">
        <v>61</v>
      </c>
      <c r="C18" s="44" t="s">
        <v>127</v>
      </c>
      <c r="D18" s="12"/>
      <c r="E18" s="33"/>
      <c r="F18" s="33"/>
      <c r="G18" s="33"/>
      <c r="H18" s="33"/>
      <c r="I18" s="8"/>
      <c r="J18" s="31"/>
      <c r="K18" s="8"/>
      <c r="L18" s="31"/>
      <c r="M18" s="39"/>
      <c r="N18" s="33"/>
      <c r="O18" s="40"/>
      <c r="P18" s="40">
        <v>1553.72</v>
      </c>
      <c r="Q18" s="40">
        <f>P18+O18</f>
        <v>1553.72</v>
      </c>
      <c r="R18" s="40"/>
      <c r="S18" s="109">
        <f t="shared" si="13"/>
        <v>-1553.72</v>
      </c>
      <c r="T18" s="45"/>
      <c r="U18" s="40">
        <f t="shared" si="9"/>
        <v>0</v>
      </c>
      <c r="V18" s="50"/>
      <c r="W18" s="57">
        <f t="shared" si="14"/>
        <v>0</v>
      </c>
      <c r="X18" s="58">
        <f t="shared" si="15"/>
        <v>0</v>
      </c>
      <c r="Y18" s="65"/>
      <c r="Z18" s="56"/>
      <c r="AA18" s="55">
        <f t="shared" si="10"/>
        <v>0</v>
      </c>
      <c r="AB18" s="73"/>
      <c r="AC18" s="72">
        <f t="shared" si="32"/>
        <v>0</v>
      </c>
      <c r="AD18" s="45"/>
      <c r="AE18" s="78">
        <v>3615.9</v>
      </c>
      <c r="AF18" s="39"/>
      <c r="AG18" s="77">
        <f t="shared" si="16"/>
        <v>3615.9</v>
      </c>
      <c r="AH18" s="45"/>
      <c r="AI18" s="77">
        <f t="shared" si="12"/>
        <v>3615.9</v>
      </c>
      <c r="AJ18" s="83"/>
      <c r="AK18" s="77">
        <f t="shared" si="17"/>
        <v>3615.9</v>
      </c>
      <c r="AL18" s="50"/>
      <c r="AM18" s="77">
        <f t="shared" si="18"/>
        <v>3615.9</v>
      </c>
      <c r="AN18" s="83"/>
      <c r="AO18" s="77">
        <f t="shared" si="19"/>
        <v>3615.9</v>
      </c>
      <c r="AP18" s="45"/>
      <c r="AQ18" s="77">
        <f t="shared" si="33"/>
        <v>3615.9</v>
      </c>
      <c r="AR18" s="8">
        <v>3862.1</v>
      </c>
      <c r="AS18" s="8">
        <f t="shared" si="20"/>
        <v>246.19999999999982</v>
      </c>
      <c r="AT18" s="39"/>
      <c r="AU18" s="8">
        <f t="shared" si="21"/>
        <v>3862.1</v>
      </c>
      <c r="AV18" s="8"/>
      <c r="AW18" s="31">
        <f t="shared" ref="AW18:AW89" si="35">AU18</f>
        <v>3862.1</v>
      </c>
      <c r="AX18" s="31"/>
      <c r="AY18" s="58">
        <f t="shared" si="23"/>
        <v>3862.1</v>
      </c>
      <c r="AZ18" s="50"/>
      <c r="BA18" s="58">
        <f t="shared" si="24"/>
        <v>3862.1</v>
      </c>
      <c r="BB18" s="77">
        <v>3992.5</v>
      </c>
      <c r="BC18" s="39"/>
      <c r="BD18" s="77">
        <f t="shared" si="25"/>
        <v>3992.5</v>
      </c>
      <c r="BE18" s="45"/>
      <c r="BF18" s="212">
        <f t="shared" si="34"/>
        <v>3992.5</v>
      </c>
      <c r="BG18" s="39"/>
      <c r="BH18" s="233">
        <f t="shared" si="26"/>
        <v>3992.5</v>
      </c>
      <c r="BI18" s="241"/>
      <c r="BJ18" s="252">
        <f t="shared" si="27"/>
        <v>3992.5</v>
      </c>
      <c r="BK18" s="254"/>
      <c r="BL18" s="252">
        <f t="shared" si="28"/>
        <v>3992.5</v>
      </c>
      <c r="BM18" s="254"/>
      <c r="BN18" s="240">
        <f t="shared" si="29"/>
        <v>3992.5</v>
      </c>
    </row>
    <row r="19" spans="1:66" s="21" customFormat="1" ht="95.25" customHeight="1">
      <c r="A19" s="11" t="s">
        <v>8</v>
      </c>
      <c r="B19" s="56" t="s">
        <v>118</v>
      </c>
      <c r="C19" s="202" t="s">
        <v>179</v>
      </c>
      <c r="D19" s="12"/>
      <c r="E19" s="33"/>
      <c r="F19" s="33"/>
      <c r="G19" s="33"/>
      <c r="H19" s="33"/>
      <c r="I19" s="8"/>
      <c r="J19" s="31"/>
      <c r="K19" s="8"/>
      <c r="L19" s="31"/>
      <c r="M19" s="39"/>
      <c r="N19" s="33"/>
      <c r="O19" s="40"/>
      <c r="P19" s="40"/>
      <c r="Q19" s="40"/>
      <c r="R19" s="40"/>
      <c r="S19" s="109"/>
      <c r="T19" s="45"/>
      <c r="U19" s="40"/>
      <c r="V19" s="50"/>
      <c r="W19" s="57"/>
      <c r="X19" s="58"/>
      <c r="Y19" s="65"/>
      <c r="Z19" s="56"/>
      <c r="AA19" s="55">
        <v>0</v>
      </c>
      <c r="AB19" s="77">
        <f>10565.9+674.41915</f>
        <v>11240.319149999999</v>
      </c>
      <c r="AC19" s="72">
        <f t="shared" si="32"/>
        <v>11240.319149999999</v>
      </c>
      <c r="AD19" s="45"/>
      <c r="AE19" s="78">
        <f t="shared" si="11"/>
        <v>11240.319149999999</v>
      </c>
      <c r="AF19" s="56">
        <v>-3540.7449999999999</v>
      </c>
      <c r="AG19" s="77">
        <f t="shared" si="16"/>
        <v>7699.5741499999995</v>
      </c>
      <c r="AH19" s="45"/>
      <c r="AI19" s="77">
        <f t="shared" si="12"/>
        <v>7699.5741499999995</v>
      </c>
      <c r="AJ19" s="83"/>
      <c r="AK19" s="77">
        <f t="shared" si="17"/>
        <v>7699.5741499999995</v>
      </c>
      <c r="AL19" s="50"/>
      <c r="AM19" s="77">
        <f t="shared" si="18"/>
        <v>7699.5741499999995</v>
      </c>
      <c r="AN19" s="83"/>
      <c r="AO19" s="77">
        <f t="shared" si="19"/>
        <v>7699.5741499999995</v>
      </c>
      <c r="AP19" s="45"/>
      <c r="AQ19" s="77">
        <f t="shared" si="33"/>
        <v>7699.5741499999995</v>
      </c>
      <c r="AR19" s="8"/>
      <c r="AS19" s="8">
        <f t="shared" si="20"/>
        <v>-7699.5741499999995</v>
      </c>
      <c r="AT19" s="39"/>
      <c r="AU19" s="8">
        <f t="shared" si="21"/>
        <v>0</v>
      </c>
      <c r="AV19" s="8"/>
      <c r="AW19" s="31">
        <v>53.102829999999997</v>
      </c>
      <c r="AX19" s="31"/>
      <c r="AY19" s="58">
        <f t="shared" si="23"/>
        <v>53.102829999999997</v>
      </c>
      <c r="AZ19" s="50"/>
      <c r="BA19" s="58">
        <f t="shared" si="24"/>
        <v>53.102829999999997</v>
      </c>
      <c r="BB19" s="73"/>
      <c r="BC19" s="39"/>
      <c r="BD19" s="77">
        <f t="shared" si="25"/>
        <v>0</v>
      </c>
      <c r="BE19" s="45"/>
      <c r="BF19" s="212">
        <f t="shared" si="34"/>
        <v>0</v>
      </c>
      <c r="BG19" s="56">
        <v>106.38298</v>
      </c>
      <c r="BH19" s="233">
        <f t="shared" si="26"/>
        <v>106.38298</v>
      </c>
      <c r="BI19" s="241"/>
      <c r="BJ19" s="252">
        <f t="shared" si="27"/>
        <v>106.38298</v>
      </c>
      <c r="BK19" s="254"/>
      <c r="BL19" s="252">
        <f t="shared" si="28"/>
        <v>106.38298</v>
      </c>
      <c r="BM19" s="254"/>
      <c r="BN19" s="240">
        <f t="shared" si="29"/>
        <v>106.38298</v>
      </c>
    </row>
    <row r="20" spans="1:66" s="21" customFormat="1" ht="81" customHeight="1">
      <c r="A20" s="11" t="s">
        <v>8</v>
      </c>
      <c r="B20" s="56" t="s">
        <v>72</v>
      </c>
      <c r="C20" s="44" t="s">
        <v>180</v>
      </c>
      <c r="D20" s="12"/>
      <c r="E20" s="33"/>
      <c r="F20" s="33"/>
      <c r="G20" s="33"/>
      <c r="H20" s="33"/>
      <c r="I20" s="8"/>
      <c r="J20" s="31"/>
      <c r="K20" s="8"/>
      <c r="L20" s="31"/>
      <c r="M20" s="39"/>
      <c r="N20" s="33"/>
      <c r="O20" s="40"/>
      <c r="P20" s="40"/>
      <c r="Q20" s="40"/>
      <c r="R20" s="40">
        <v>0</v>
      </c>
      <c r="S20" s="109"/>
      <c r="T20" s="56">
        <v>106.383</v>
      </c>
      <c r="U20" s="40">
        <f>R20+T20</f>
        <v>106.383</v>
      </c>
      <c r="V20" s="50"/>
      <c r="W20" s="57"/>
      <c r="X20" s="58">
        <f>SUM(Y20-W20)</f>
        <v>0</v>
      </c>
      <c r="Y20" s="65"/>
      <c r="Z20" s="56"/>
      <c r="AA20" s="55">
        <f>SUM(Y20,Z20)</f>
        <v>0</v>
      </c>
      <c r="AB20" s="73"/>
      <c r="AC20" s="72">
        <f>SUM(AA20:AB20)</f>
        <v>0</v>
      </c>
      <c r="AD20" s="45"/>
      <c r="AE20" s="78">
        <f>SUM(AC20,AD20)</f>
        <v>0</v>
      </c>
      <c r="AF20" s="56">
        <v>50.829000000000001</v>
      </c>
      <c r="AG20" s="77">
        <f>SUM(AE20,AF20)</f>
        <v>50.829000000000001</v>
      </c>
      <c r="AH20" s="45"/>
      <c r="AI20" s="77">
        <f t="shared" si="12"/>
        <v>50.829000000000001</v>
      </c>
      <c r="AJ20" s="83"/>
      <c r="AK20" s="77">
        <f t="shared" si="17"/>
        <v>50.829000000000001</v>
      </c>
      <c r="AL20" s="95"/>
      <c r="AM20" s="77">
        <f t="shared" si="18"/>
        <v>50.829000000000001</v>
      </c>
      <c r="AN20" s="83"/>
      <c r="AO20" s="77">
        <f t="shared" si="19"/>
        <v>50.829000000000001</v>
      </c>
      <c r="AP20" s="45"/>
      <c r="AQ20" s="77">
        <f t="shared" si="33"/>
        <v>50.829000000000001</v>
      </c>
      <c r="AR20" s="8"/>
      <c r="AS20" s="8">
        <f t="shared" si="20"/>
        <v>-50.829000000000001</v>
      </c>
      <c r="AT20" s="39"/>
      <c r="AU20" s="8">
        <f t="shared" si="21"/>
        <v>0</v>
      </c>
      <c r="AV20" s="8"/>
      <c r="AW20" s="31">
        <v>45.817250000000001</v>
      </c>
      <c r="AX20" s="31"/>
      <c r="AY20" s="58">
        <f t="shared" si="23"/>
        <v>45.817250000000001</v>
      </c>
      <c r="AZ20" s="50"/>
      <c r="BA20" s="58">
        <f t="shared" si="24"/>
        <v>45.817250000000001</v>
      </c>
      <c r="BB20" s="77">
        <v>37.9</v>
      </c>
      <c r="BC20" s="39"/>
      <c r="BD20" s="77">
        <f t="shared" si="25"/>
        <v>37.9</v>
      </c>
      <c r="BE20" s="204">
        <v>-3.4909999999999997E-2</v>
      </c>
      <c r="BF20" s="212">
        <v>37.865090000000002</v>
      </c>
      <c r="BG20" s="39"/>
      <c r="BH20" s="233">
        <f t="shared" si="26"/>
        <v>37.865090000000002</v>
      </c>
      <c r="BI20" s="241"/>
      <c r="BJ20" s="252">
        <f t="shared" si="27"/>
        <v>37.865090000000002</v>
      </c>
      <c r="BK20" s="254"/>
      <c r="BL20" s="252">
        <f t="shared" si="28"/>
        <v>37.865090000000002</v>
      </c>
      <c r="BM20" s="254"/>
      <c r="BN20" s="240">
        <f t="shared" si="29"/>
        <v>37.865090000000002</v>
      </c>
    </row>
    <row r="21" spans="1:66" s="21" customFormat="1" ht="75.75" customHeight="1">
      <c r="A21" s="11" t="s">
        <v>8</v>
      </c>
      <c r="B21" s="56" t="s">
        <v>55</v>
      </c>
      <c r="C21" s="44" t="s">
        <v>128</v>
      </c>
      <c r="D21" s="12"/>
      <c r="E21" s="33">
        <v>5051.1099999999997</v>
      </c>
      <c r="F21" s="33">
        <v>3714.2</v>
      </c>
      <c r="G21" s="33">
        <v>87.4</v>
      </c>
      <c r="H21" s="33">
        <f>F21+G21</f>
        <v>3801.6</v>
      </c>
      <c r="I21" s="8">
        <v>1370.5</v>
      </c>
      <c r="J21" s="31">
        <v>0</v>
      </c>
      <c r="K21" s="8">
        <v>4861.8</v>
      </c>
      <c r="L21" s="31">
        <v>310.3</v>
      </c>
      <c r="M21" s="39"/>
      <c r="N21" s="33">
        <v>334.19727999999998</v>
      </c>
      <c r="O21" s="40">
        <v>334.197</v>
      </c>
      <c r="P21" s="43"/>
      <c r="Q21" s="40">
        <f>P21+O21</f>
        <v>334.197</v>
      </c>
      <c r="R21" s="40"/>
      <c r="S21" s="109">
        <f t="shared" si="13"/>
        <v>-334.197</v>
      </c>
      <c r="T21" s="45"/>
      <c r="U21" s="40">
        <v>1063.18</v>
      </c>
      <c r="V21" s="59"/>
      <c r="W21" s="57"/>
      <c r="X21" s="58">
        <f t="shared" si="15"/>
        <v>0</v>
      </c>
      <c r="Y21" s="65"/>
      <c r="Z21" s="56"/>
      <c r="AA21" s="55">
        <f t="shared" si="10"/>
        <v>0</v>
      </c>
      <c r="AB21" s="77">
        <v>991.69273999999996</v>
      </c>
      <c r="AC21" s="72">
        <f t="shared" si="32"/>
        <v>991.69273999999996</v>
      </c>
      <c r="AD21" s="45"/>
      <c r="AE21" s="78">
        <f t="shared" si="11"/>
        <v>991.69273999999996</v>
      </c>
      <c r="AF21" s="39"/>
      <c r="AG21" s="77">
        <f t="shared" si="16"/>
        <v>991.69273999999996</v>
      </c>
      <c r="AH21" s="45"/>
      <c r="AI21" s="77">
        <f t="shared" si="12"/>
        <v>991.69273999999996</v>
      </c>
      <c r="AJ21" s="83"/>
      <c r="AK21" s="77">
        <f t="shared" si="17"/>
        <v>991.69273999999996</v>
      </c>
      <c r="AL21" s="95"/>
      <c r="AM21" s="77">
        <f t="shared" si="18"/>
        <v>991.69273999999996</v>
      </c>
      <c r="AN21" s="83"/>
      <c r="AO21" s="77">
        <f t="shared" si="19"/>
        <v>991.69273999999996</v>
      </c>
      <c r="AP21" s="45"/>
      <c r="AQ21" s="77">
        <f t="shared" si="33"/>
        <v>991.69273999999996</v>
      </c>
      <c r="AR21" s="8"/>
      <c r="AS21" s="8">
        <f t="shared" si="20"/>
        <v>-991.69273999999996</v>
      </c>
      <c r="AT21" s="39"/>
      <c r="AU21" s="8">
        <f t="shared" si="21"/>
        <v>0</v>
      </c>
      <c r="AV21" s="8"/>
      <c r="AW21" s="31">
        <v>983.31807000000003</v>
      </c>
      <c r="AX21" s="31"/>
      <c r="AY21" s="58">
        <f t="shared" si="23"/>
        <v>983.31807000000003</v>
      </c>
      <c r="AZ21" s="50"/>
      <c r="BA21" s="58">
        <f t="shared" si="24"/>
        <v>983.31807000000003</v>
      </c>
      <c r="BB21" s="73"/>
      <c r="BC21" s="39"/>
      <c r="BD21" s="77">
        <f t="shared" si="25"/>
        <v>0</v>
      </c>
      <c r="BE21" s="45"/>
      <c r="BF21" s="212">
        <f t="shared" si="34"/>
        <v>0</v>
      </c>
      <c r="BG21" s="56">
        <v>685.85428000000002</v>
      </c>
      <c r="BH21" s="233">
        <f t="shared" si="26"/>
        <v>685.85428000000002</v>
      </c>
      <c r="BI21" s="241"/>
      <c r="BJ21" s="252">
        <f t="shared" si="27"/>
        <v>685.85428000000002</v>
      </c>
      <c r="BK21" s="254"/>
      <c r="BL21" s="252">
        <f t="shared" si="28"/>
        <v>685.85428000000002</v>
      </c>
      <c r="BM21" s="254"/>
      <c r="BN21" s="240">
        <f t="shared" si="29"/>
        <v>685.85428000000002</v>
      </c>
    </row>
    <row r="22" spans="1:66" s="21" customFormat="1" ht="38.25" hidden="1" customHeight="1">
      <c r="A22" s="11" t="s">
        <v>23</v>
      </c>
      <c r="B22" s="56" t="s">
        <v>89</v>
      </c>
      <c r="C22" s="44" t="s">
        <v>87</v>
      </c>
      <c r="D22" s="12"/>
      <c r="E22" s="33"/>
      <c r="F22" s="33"/>
      <c r="G22" s="33"/>
      <c r="H22" s="33"/>
      <c r="I22" s="8"/>
      <c r="J22" s="31"/>
      <c r="K22" s="8"/>
      <c r="L22" s="31"/>
      <c r="M22" s="39"/>
      <c r="N22" s="33"/>
      <c r="O22" s="40"/>
      <c r="P22" s="43"/>
      <c r="Q22" s="40"/>
      <c r="R22" s="40"/>
      <c r="S22" s="109"/>
      <c r="T22" s="45"/>
      <c r="U22" s="40"/>
      <c r="V22" s="59"/>
      <c r="W22" s="57"/>
      <c r="X22" s="58"/>
      <c r="Y22" s="65"/>
      <c r="Z22" s="56"/>
      <c r="AA22" s="55"/>
      <c r="AB22" s="77"/>
      <c r="AC22" s="72"/>
      <c r="AD22" s="45"/>
      <c r="AE22" s="78"/>
      <c r="AF22" s="39"/>
      <c r="AG22" s="77"/>
      <c r="AH22" s="45"/>
      <c r="AI22" s="77">
        <v>0</v>
      </c>
      <c r="AJ22" s="8">
        <v>5320</v>
      </c>
      <c r="AK22" s="77">
        <f t="shared" si="17"/>
        <v>5320</v>
      </c>
      <c r="AL22" s="95"/>
      <c r="AM22" s="77">
        <f t="shared" si="18"/>
        <v>5320</v>
      </c>
      <c r="AN22" s="83"/>
      <c r="AO22" s="77">
        <f t="shared" si="19"/>
        <v>5320</v>
      </c>
      <c r="AP22" s="45"/>
      <c r="AQ22" s="77">
        <f t="shared" si="33"/>
        <v>5320</v>
      </c>
      <c r="AR22" s="8"/>
      <c r="AS22" s="8">
        <f t="shared" si="20"/>
        <v>-5320</v>
      </c>
      <c r="AT22" s="39"/>
      <c r="AU22" s="8">
        <f t="shared" si="21"/>
        <v>0</v>
      </c>
      <c r="AV22" s="8"/>
      <c r="AW22" s="31">
        <f t="shared" si="35"/>
        <v>0</v>
      </c>
      <c r="AX22" s="31"/>
      <c r="AY22" s="58">
        <f t="shared" si="23"/>
        <v>0</v>
      </c>
      <c r="AZ22" s="50"/>
      <c r="BA22" s="58">
        <f t="shared" si="24"/>
        <v>0</v>
      </c>
      <c r="BB22" s="73"/>
      <c r="BC22" s="39"/>
      <c r="BD22" s="77">
        <f t="shared" si="25"/>
        <v>0</v>
      </c>
      <c r="BE22" s="45"/>
      <c r="BF22" s="212">
        <f t="shared" si="34"/>
        <v>0</v>
      </c>
      <c r="BG22" s="39"/>
      <c r="BH22" s="233">
        <f t="shared" si="26"/>
        <v>0</v>
      </c>
      <c r="BI22" s="241"/>
      <c r="BJ22" s="252">
        <f t="shared" si="27"/>
        <v>0</v>
      </c>
      <c r="BK22" s="254"/>
      <c r="BL22" s="252">
        <f t="shared" si="28"/>
        <v>0</v>
      </c>
      <c r="BM22" s="254"/>
      <c r="BN22" s="240">
        <f t="shared" si="29"/>
        <v>0</v>
      </c>
    </row>
    <row r="23" spans="1:66" s="21" customFormat="1" ht="81" customHeight="1">
      <c r="A23" s="11" t="s">
        <v>23</v>
      </c>
      <c r="B23" s="56" t="s">
        <v>31</v>
      </c>
      <c r="C23" s="44" t="s">
        <v>178</v>
      </c>
      <c r="D23" s="12"/>
      <c r="E23" s="33">
        <v>749.25099999999998</v>
      </c>
      <c r="F23" s="33">
        <v>15</v>
      </c>
      <c r="G23" s="33"/>
      <c r="H23" s="33">
        <f>F23+G23</f>
        <v>15</v>
      </c>
      <c r="I23" s="8">
        <v>678.8</v>
      </c>
      <c r="J23" s="31">
        <f>SUM(H23,I23)</f>
        <v>693.8</v>
      </c>
      <c r="K23" s="8">
        <v>679.9</v>
      </c>
      <c r="L23" s="8">
        <v>13.9</v>
      </c>
      <c r="M23" s="39"/>
      <c r="N23" s="109"/>
      <c r="O23" s="40">
        <v>693.8</v>
      </c>
      <c r="P23" s="43"/>
      <c r="Q23" s="40">
        <f t="shared" si="8"/>
        <v>693.8</v>
      </c>
      <c r="R23" s="40">
        <v>749.3</v>
      </c>
      <c r="S23" s="109">
        <f t="shared" si="13"/>
        <v>55.5</v>
      </c>
      <c r="T23" s="40"/>
      <c r="U23" s="40">
        <f t="shared" si="9"/>
        <v>749.3</v>
      </c>
      <c r="V23" s="50"/>
      <c r="W23" s="57">
        <v>747.2</v>
      </c>
      <c r="X23" s="58">
        <f t="shared" si="15"/>
        <v>0</v>
      </c>
      <c r="Y23" s="55">
        <v>747.2</v>
      </c>
      <c r="Z23" s="56">
        <v>-1.2E-2</v>
      </c>
      <c r="AA23" s="55">
        <f>SUM(Y23,Z23)</f>
        <v>747.1880000000001</v>
      </c>
      <c r="AB23" s="73"/>
      <c r="AC23" s="72">
        <f t="shared" si="32"/>
        <v>747.1880000000001</v>
      </c>
      <c r="AD23" s="45"/>
      <c r="AE23" s="78">
        <f t="shared" si="11"/>
        <v>747.1880000000001</v>
      </c>
      <c r="AF23" s="39"/>
      <c r="AG23" s="77">
        <f t="shared" si="16"/>
        <v>747.1880000000001</v>
      </c>
      <c r="AH23" s="45"/>
      <c r="AI23" s="77">
        <f t="shared" si="12"/>
        <v>747.1880000000001</v>
      </c>
      <c r="AJ23" s="83"/>
      <c r="AK23" s="77">
        <f t="shared" si="17"/>
        <v>747.1880000000001</v>
      </c>
      <c r="AL23" s="50"/>
      <c r="AM23" s="77">
        <f t="shared" si="18"/>
        <v>747.1880000000001</v>
      </c>
      <c r="AN23" s="83"/>
      <c r="AO23" s="77">
        <f t="shared" si="19"/>
        <v>747.1880000000001</v>
      </c>
      <c r="AP23" s="45"/>
      <c r="AQ23" s="77">
        <f t="shared" si="33"/>
        <v>747.1880000000001</v>
      </c>
      <c r="AR23" s="8">
        <v>747.2</v>
      </c>
      <c r="AS23" s="8">
        <f t="shared" si="20"/>
        <v>1.1999999999943611E-2</v>
      </c>
      <c r="AT23" s="8">
        <v>34.87332</v>
      </c>
      <c r="AU23" s="8">
        <f t="shared" si="21"/>
        <v>782.07332000000008</v>
      </c>
      <c r="AV23" s="8"/>
      <c r="AW23" s="31">
        <v>782.07331999999997</v>
      </c>
      <c r="AX23" s="31"/>
      <c r="AY23" s="58">
        <f t="shared" si="23"/>
        <v>782.07331999999997</v>
      </c>
      <c r="AZ23" s="50"/>
      <c r="BA23" s="58">
        <f t="shared" si="24"/>
        <v>782.07331999999997</v>
      </c>
      <c r="BB23" s="77">
        <v>714.4</v>
      </c>
      <c r="BC23" s="8">
        <v>-2.2000000000000002</v>
      </c>
      <c r="BD23" s="77">
        <f t="shared" si="25"/>
        <v>712.19999999999993</v>
      </c>
      <c r="BE23" s="204">
        <v>2.53E-2</v>
      </c>
      <c r="BF23" s="212">
        <v>712.22529999999995</v>
      </c>
      <c r="BG23" s="39"/>
      <c r="BH23" s="233">
        <f t="shared" si="26"/>
        <v>712.22529999999995</v>
      </c>
      <c r="BI23" s="241"/>
      <c r="BJ23" s="252">
        <f t="shared" si="27"/>
        <v>712.22529999999995</v>
      </c>
      <c r="BK23" s="254"/>
      <c r="BL23" s="252">
        <f t="shared" si="28"/>
        <v>712.22529999999995</v>
      </c>
      <c r="BM23" s="254"/>
      <c r="BN23" s="240">
        <f t="shared" si="29"/>
        <v>712.22529999999995</v>
      </c>
    </row>
    <row r="24" spans="1:66" s="21" customFormat="1" ht="37.5" hidden="1">
      <c r="A24" s="11" t="s">
        <v>23</v>
      </c>
      <c r="B24" s="56" t="s">
        <v>89</v>
      </c>
      <c r="C24" s="44" t="s">
        <v>114</v>
      </c>
      <c r="D24" s="12"/>
      <c r="E24" s="33"/>
      <c r="F24" s="33"/>
      <c r="G24" s="33"/>
      <c r="H24" s="33"/>
      <c r="I24" s="8"/>
      <c r="J24" s="31"/>
      <c r="K24" s="8"/>
      <c r="L24" s="8"/>
      <c r="M24" s="39"/>
      <c r="N24" s="109"/>
      <c r="O24" s="40"/>
      <c r="P24" s="43"/>
      <c r="Q24" s="40"/>
      <c r="R24" s="40"/>
      <c r="S24" s="109"/>
      <c r="T24" s="40"/>
      <c r="U24" s="40"/>
      <c r="V24" s="50"/>
      <c r="W24" s="57"/>
      <c r="X24" s="58"/>
      <c r="Y24" s="55"/>
      <c r="Z24" s="56"/>
      <c r="AA24" s="55"/>
      <c r="AB24" s="73"/>
      <c r="AC24" s="72"/>
      <c r="AD24" s="45"/>
      <c r="AE24" s="78"/>
      <c r="AF24" s="39"/>
      <c r="AG24" s="77"/>
      <c r="AH24" s="45"/>
      <c r="AI24" s="77"/>
      <c r="AJ24" s="83"/>
      <c r="AK24" s="77"/>
      <c r="AL24" s="50"/>
      <c r="AM24" s="77"/>
      <c r="AN24" s="83"/>
      <c r="AO24" s="77"/>
      <c r="AP24" s="45"/>
      <c r="AQ24" s="77"/>
      <c r="AR24" s="8"/>
      <c r="AS24" s="8"/>
      <c r="AT24" s="8"/>
      <c r="AU24" s="8"/>
      <c r="AV24" s="8"/>
      <c r="AW24" s="31"/>
      <c r="AX24" s="31"/>
      <c r="AY24" s="58"/>
      <c r="AZ24" s="50"/>
      <c r="BA24" s="58">
        <v>0</v>
      </c>
      <c r="BB24" s="77">
        <v>142857.1</v>
      </c>
      <c r="BC24" s="77">
        <v>-142857.1</v>
      </c>
      <c r="BD24" s="77">
        <f t="shared" si="25"/>
        <v>0</v>
      </c>
      <c r="BE24" s="45"/>
      <c r="BF24" s="212">
        <f t="shared" si="34"/>
        <v>0</v>
      </c>
      <c r="BG24" s="39"/>
      <c r="BH24" s="233">
        <f t="shared" si="26"/>
        <v>0</v>
      </c>
      <c r="BI24" s="241"/>
      <c r="BJ24" s="252">
        <f t="shared" si="27"/>
        <v>0</v>
      </c>
      <c r="BK24" s="254"/>
      <c r="BL24" s="252">
        <f t="shared" si="28"/>
        <v>0</v>
      </c>
      <c r="BM24" s="254"/>
      <c r="BN24" s="240">
        <f t="shared" si="29"/>
        <v>0</v>
      </c>
    </row>
    <row r="25" spans="1:66" s="21" customFormat="1" ht="55.5" customHeight="1">
      <c r="A25" s="11" t="s">
        <v>22</v>
      </c>
      <c r="B25" s="56" t="s">
        <v>30</v>
      </c>
      <c r="C25" s="44" t="s">
        <v>129</v>
      </c>
      <c r="D25" s="12"/>
      <c r="E25" s="33">
        <v>2373.558</v>
      </c>
      <c r="F25" s="33">
        <v>878.6</v>
      </c>
      <c r="G25" s="33"/>
      <c r="H25" s="33">
        <f>F25+G25</f>
        <v>878.6</v>
      </c>
      <c r="I25" s="8">
        <v>3033.6</v>
      </c>
      <c r="J25" s="31">
        <f>SUM(H25,I25)</f>
        <v>3912.2</v>
      </c>
      <c r="K25" s="8">
        <v>3151.9</v>
      </c>
      <c r="L25" s="8">
        <v>760.3</v>
      </c>
      <c r="M25" s="39"/>
      <c r="N25" s="109">
        <v>-0.02</v>
      </c>
      <c r="O25" s="40">
        <v>3913.9960000000001</v>
      </c>
      <c r="P25" s="37">
        <v>0</v>
      </c>
      <c r="Q25" s="40">
        <f>P25+O25</f>
        <v>3913.9960000000001</v>
      </c>
      <c r="R25" s="40">
        <v>3170.9</v>
      </c>
      <c r="S25" s="109">
        <f t="shared" si="13"/>
        <v>-743.096</v>
      </c>
      <c r="T25" s="40">
        <v>0</v>
      </c>
      <c r="U25" s="40">
        <v>3601.377</v>
      </c>
      <c r="V25" s="59"/>
      <c r="W25" s="57">
        <v>4764.2</v>
      </c>
      <c r="X25" s="58">
        <f t="shared" si="15"/>
        <v>0</v>
      </c>
      <c r="Y25" s="55">
        <v>4764.2</v>
      </c>
      <c r="Z25" s="56"/>
      <c r="AA25" s="55">
        <f t="shared" ref="AA25:AA95" si="36">SUM(Y25,Z25)</f>
        <v>4764.2</v>
      </c>
      <c r="AB25" s="77">
        <v>244.6</v>
      </c>
      <c r="AC25" s="72">
        <f t="shared" si="32"/>
        <v>5008.8</v>
      </c>
      <c r="AD25" s="10">
        <v>6.7000000000000004E-2</v>
      </c>
      <c r="AE25" s="78">
        <f t="shared" si="11"/>
        <v>5008.8670000000002</v>
      </c>
      <c r="AF25" s="39"/>
      <c r="AG25" s="77">
        <f t="shared" si="16"/>
        <v>5008.8670000000002</v>
      </c>
      <c r="AH25" s="45"/>
      <c r="AI25" s="77">
        <f t="shared" si="12"/>
        <v>5008.8670000000002</v>
      </c>
      <c r="AJ25" s="8">
        <v>-40.777749999999997</v>
      </c>
      <c r="AK25" s="77">
        <f t="shared" si="17"/>
        <v>4968.08925</v>
      </c>
      <c r="AL25" s="50"/>
      <c r="AM25" s="77">
        <f t="shared" si="18"/>
        <v>4968.08925</v>
      </c>
      <c r="AN25" s="83"/>
      <c r="AO25" s="77">
        <f t="shared" si="19"/>
        <v>4968.08925</v>
      </c>
      <c r="AP25" s="45"/>
      <c r="AQ25" s="77">
        <f t="shared" si="33"/>
        <v>4968.08925</v>
      </c>
      <c r="AR25" s="8">
        <v>2796.1</v>
      </c>
      <c r="AS25" s="8">
        <f t="shared" si="20"/>
        <v>-2171.9892500000001</v>
      </c>
      <c r="AT25" s="39"/>
      <c r="AU25" s="8">
        <f t="shared" si="21"/>
        <v>2796.1</v>
      </c>
      <c r="AV25" s="8"/>
      <c r="AW25" s="31">
        <v>3634.9614099999999</v>
      </c>
      <c r="AX25" s="31"/>
      <c r="AY25" s="58">
        <f>SUM(AW25,AX25)</f>
        <v>3634.9614099999999</v>
      </c>
      <c r="AZ25" s="50"/>
      <c r="BA25" s="58">
        <f t="shared" si="24"/>
        <v>3634.9614099999999</v>
      </c>
      <c r="BB25" s="77">
        <v>0</v>
      </c>
      <c r="BC25" s="39"/>
      <c r="BD25" s="77">
        <f t="shared" si="25"/>
        <v>0</v>
      </c>
      <c r="BE25" s="204">
        <v>3229.1457399999999</v>
      </c>
      <c r="BF25" s="212">
        <v>3229.1457399999999</v>
      </c>
      <c r="BG25" s="39"/>
      <c r="BH25" s="233">
        <f t="shared" si="26"/>
        <v>3229.1457399999999</v>
      </c>
      <c r="BI25" s="239">
        <v>87.801540000000003</v>
      </c>
      <c r="BJ25" s="252">
        <f t="shared" si="27"/>
        <v>3316.9472799999999</v>
      </c>
      <c r="BK25" s="254"/>
      <c r="BL25" s="252">
        <f t="shared" si="28"/>
        <v>3316.9472799999999</v>
      </c>
      <c r="BM25" s="254"/>
      <c r="BN25" s="240">
        <f t="shared" si="29"/>
        <v>3316.9472799999999</v>
      </c>
    </row>
    <row r="26" spans="1:66" s="22" customFormat="1" ht="40.5" customHeight="1">
      <c r="A26" s="71" t="s">
        <v>4</v>
      </c>
      <c r="B26" s="60" t="s">
        <v>32</v>
      </c>
      <c r="C26" s="61" t="s">
        <v>0</v>
      </c>
      <c r="D26" s="12">
        <f t="shared" ref="D26:N26" si="37">SUM(D27)</f>
        <v>129526.40000000002</v>
      </c>
      <c r="E26" s="13">
        <f t="shared" si="37"/>
        <v>81130.676250000004</v>
      </c>
      <c r="F26" s="13">
        <f t="shared" si="37"/>
        <v>110500.8</v>
      </c>
      <c r="G26" s="13">
        <f t="shared" si="37"/>
        <v>43663.6</v>
      </c>
      <c r="H26" s="13">
        <f t="shared" si="37"/>
        <v>154164.40000000002</v>
      </c>
      <c r="I26" s="14">
        <f t="shared" si="37"/>
        <v>10191.4</v>
      </c>
      <c r="J26" s="13">
        <f t="shared" si="37"/>
        <v>164355.79999999999</v>
      </c>
      <c r="K26" s="13">
        <f t="shared" si="37"/>
        <v>0</v>
      </c>
      <c r="L26" s="13">
        <f t="shared" si="37"/>
        <v>164355.79999999999</v>
      </c>
      <c r="M26" s="13">
        <f t="shared" si="37"/>
        <v>0</v>
      </c>
      <c r="N26" s="13">
        <f t="shared" si="37"/>
        <v>10973.7</v>
      </c>
      <c r="O26" s="41">
        <f>SUM(O27)</f>
        <v>211539.829</v>
      </c>
      <c r="P26" s="38">
        <f>P27</f>
        <v>2124.4009999999998</v>
      </c>
      <c r="Q26" s="41">
        <f>P26+O26</f>
        <v>213664.23</v>
      </c>
      <c r="R26" s="41">
        <f>R27</f>
        <v>150824.4</v>
      </c>
      <c r="S26" s="41">
        <f>S27</f>
        <v>-62839.83</v>
      </c>
      <c r="T26" s="41">
        <f>T27</f>
        <v>4018.8999999999996</v>
      </c>
      <c r="U26" s="41">
        <f>SUM(U27)</f>
        <v>154348.19999999998</v>
      </c>
      <c r="V26" s="41">
        <f>SUM(V27)</f>
        <v>4897.2</v>
      </c>
      <c r="W26" s="41">
        <f>SUM(W27)</f>
        <v>112991.89999999998</v>
      </c>
      <c r="X26" s="52">
        <f t="shared" ref="X26:AU26" si="38">SUM(X27)</f>
        <v>12825.200000000004</v>
      </c>
      <c r="Y26" s="54">
        <f t="shared" si="38"/>
        <v>125817.09999999999</v>
      </c>
      <c r="Z26" s="54">
        <f t="shared" si="38"/>
        <v>-6.5000000000000002E-2</v>
      </c>
      <c r="AA26" s="54">
        <f t="shared" si="38"/>
        <v>125817.03499999999</v>
      </c>
      <c r="AB26" s="72">
        <f t="shared" si="38"/>
        <v>8801.1</v>
      </c>
      <c r="AC26" s="72">
        <f t="shared" si="38"/>
        <v>134618.13500000001</v>
      </c>
      <c r="AD26" s="72">
        <f t="shared" si="38"/>
        <v>-1E-3</v>
      </c>
      <c r="AE26" s="72">
        <f t="shared" si="38"/>
        <v>134618.13399999999</v>
      </c>
      <c r="AF26" s="72">
        <f t="shared" si="38"/>
        <v>-47</v>
      </c>
      <c r="AG26" s="72">
        <f t="shared" si="38"/>
        <v>134571.13399999999</v>
      </c>
      <c r="AH26" s="73">
        <f t="shared" si="38"/>
        <v>0</v>
      </c>
      <c r="AI26" s="73">
        <f t="shared" si="38"/>
        <v>134571.13399999999</v>
      </c>
      <c r="AJ26" s="73">
        <f t="shared" si="38"/>
        <v>2448.8000000000002</v>
      </c>
      <c r="AK26" s="87">
        <f t="shared" si="38"/>
        <v>137019.93399999998</v>
      </c>
      <c r="AL26" s="73">
        <f t="shared" si="38"/>
        <v>1327.2749200000001</v>
      </c>
      <c r="AM26" s="73">
        <f t="shared" si="38"/>
        <v>138347.20891999998</v>
      </c>
      <c r="AN26" s="73">
        <f t="shared" si="38"/>
        <v>703.82299999999998</v>
      </c>
      <c r="AO26" s="73">
        <f t="shared" si="38"/>
        <v>139051.03191999998</v>
      </c>
      <c r="AP26" s="73">
        <f t="shared" si="38"/>
        <v>-15.852</v>
      </c>
      <c r="AQ26" s="73">
        <f t="shared" si="38"/>
        <v>139035.17992</v>
      </c>
      <c r="AR26" s="73">
        <f t="shared" si="38"/>
        <v>73943</v>
      </c>
      <c r="AS26" s="73">
        <f t="shared" si="38"/>
        <v>-65092.179919999995</v>
      </c>
      <c r="AT26" s="73">
        <f t="shared" si="38"/>
        <v>54141.9</v>
      </c>
      <c r="AU26" s="73">
        <f t="shared" si="38"/>
        <v>128084.90000000001</v>
      </c>
      <c r="AV26" s="8"/>
      <c r="AW26" s="52">
        <f>SUM(AW27)</f>
        <v>150231.65579999998</v>
      </c>
      <c r="AX26" s="52">
        <f t="shared" ref="AX26:BN26" si="39">SUM(AX27)</f>
        <v>1249.5740000000001</v>
      </c>
      <c r="AY26" s="52">
        <f t="shared" si="39"/>
        <v>151481.22979999994</v>
      </c>
      <c r="AZ26" s="52">
        <f t="shared" si="39"/>
        <v>158.69999999999999</v>
      </c>
      <c r="BA26" s="52">
        <f t="shared" si="39"/>
        <v>152302.84779999996</v>
      </c>
      <c r="BB26" s="52">
        <f t="shared" si="39"/>
        <v>131234.70000000001</v>
      </c>
      <c r="BC26" s="52">
        <f t="shared" si="39"/>
        <v>69053.799999999988</v>
      </c>
      <c r="BD26" s="52">
        <f t="shared" si="39"/>
        <v>200288.49999999997</v>
      </c>
      <c r="BE26" s="52">
        <f t="shared" si="39"/>
        <v>152.32410000000002</v>
      </c>
      <c r="BF26" s="210">
        <f t="shared" si="39"/>
        <v>206703.44409999996</v>
      </c>
      <c r="BG26" s="210">
        <f t="shared" si="39"/>
        <v>33030.54</v>
      </c>
      <c r="BH26" s="232">
        <f t="shared" si="39"/>
        <v>239733.98409999997</v>
      </c>
      <c r="BI26" s="210">
        <f t="shared" si="39"/>
        <v>0</v>
      </c>
      <c r="BJ26" s="232">
        <f t="shared" si="39"/>
        <v>239733.98409999997</v>
      </c>
      <c r="BK26" s="232">
        <f t="shared" si="39"/>
        <v>0</v>
      </c>
      <c r="BL26" s="232">
        <f t="shared" si="39"/>
        <v>239733.98409999997</v>
      </c>
      <c r="BM26" s="232">
        <f t="shared" si="39"/>
        <v>0</v>
      </c>
      <c r="BN26" s="232">
        <f t="shared" si="39"/>
        <v>239733.98409999997</v>
      </c>
    </row>
    <row r="27" spans="1:66" s="23" customFormat="1" ht="39">
      <c r="A27" s="71" t="s">
        <v>4</v>
      </c>
      <c r="B27" s="60" t="s">
        <v>33</v>
      </c>
      <c r="C27" s="61" t="s">
        <v>2</v>
      </c>
      <c r="D27" s="12">
        <f t="shared" ref="D27:I27" si="40">SUM(D29:D52)</f>
        <v>129526.40000000002</v>
      </c>
      <c r="E27" s="13">
        <f t="shared" si="40"/>
        <v>81130.676250000004</v>
      </c>
      <c r="F27" s="13">
        <f t="shared" si="40"/>
        <v>110500.8</v>
      </c>
      <c r="G27" s="13">
        <f t="shared" si="40"/>
        <v>43663.6</v>
      </c>
      <c r="H27" s="13">
        <f t="shared" si="40"/>
        <v>154164.40000000002</v>
      </c>
      <c r="I27" s="14">
        <f t="shared" si="40"/>
        <v>10191.4</v>
      </c>
      <c r="J27" s="13">
        <f>SUM(J29:J58)</f>
        <v>164355.79999999999</v>
      </c>
      <c r="K27" s="13">
        <f>SUM(K29:K52)</f>
        <v>0</v>
      </c>
      <c r="L27" s="13">
        <f>SUM(L29:L52)</f>
        <v>164355.79999999999</v>
      </c>
      <c r="M27" s="13">
        <f>SUM(M29:M52)</f>
        <v>0</v>
      </c>
      <c r="N27" s="13">
        <f>SUM(N29:N58)</f>
        <v>10973.7</v>
      </c>
      <c r="O27" s="41">
        <f>SUM(O29:O58)</f>
        <v>211539.829</v>
      </c>
      <c r="P27" s="38">
        <f>SUM(P29:P58)</f>
        <v>2124.4009999999998</v>
      </c>
      <c r="Q27" s="41">
        <f>P27+O27</f>
        <v>213664.23</v>
      </c>
      <c r="R27" s="41">
        <f t="shared" ref="R27:AU27" si="41">SUM(R29:R58)</f>
        <v>150824.4</v>
      </c>
      <c r="S27" s="41">
        <f t="shared" si="41"/>
        <v>-62839.83</v>
      </c>
      <c r="T27" s="41">
        <f t="shared" si="41"/>
        <v>4018.8999999999996</v>
      </c>
      <c r="U27" s="41">
        <f t="shared" si="41"/>
        <v>154348.19999999998</v>
      </c>
      <c r="V27" s="41">
        <f t="shared" si="41"/>
        <v>4897.2</v>
      </c>
      <c r="W27" s="41">
        <f t="shared" si="41"/>
        <v>112991.89999999998</v>
      </c>
      <c r="X27" s="52">
        <f t="shared" si="41"/>
        <v>12825.200000000004</v>
      </c>
      <c r="Y27" s="54">
        <f t="shared" si="41"/>
        <v>125817.09999999999</v>
      </c>
      <c r="Z27" s="54">
        <f t="shared" si="41"/>
        <v>-6.5000000000000002E-2</v>
      </c>
      <c r="AA27" s="54">
        <f t="shared" si="41"/>
        <v>125817.03499999999</v>
      </c>
      <c r="AB27" s="72">
        <f t="shared" si="41"/>
        <v>8801.1</v>
      </c>
      <c r="AC27" s="72">
        <f t="shared" si="41"/>
        <v>134618.13500000001</v>
      </c>
      <c r="AD27" s="72">
        <f t="shared" si="41"/>
        <v>-1E-3</v>
      </c>
      <c r="AE27" s="72">
        <f t="shared" si="41"/>
        <v>134618.13399999999</v>
      </c>
      <c r="AF27" s="72">
        <f t="shared" si="41"/>
        <v>-47</v>
      </c>
      <c r="AG27" s="72">
        <f t="shared" si="41"/>
        <v>134571.13399999999</v>
      </c>
      <c r="AH27" s="73">
        <f t="shared" si="41"/>
        <v>0</v>
      </c>
      <c r="AI27" s="73">
        <f t="shared" si="41"/>
        <v>134571.13399999999</v>
      </c>
      <c r="AJ27" s="73">
        <f t="shared" si="41"/>
        <v>2448.8000000000002</v>
      </c>
      <c r="AK27" s="73">
        <f t="shared" si="41"/>
        <v>137019.93399999998</v>
      </c>
      <c r="AL27" s="73">
        <f t="shared" si="41"/>
        <v>1327.2749200000001</v>
      </c>
      <c r="AM27" s="73">
        <f t="shared" si="41"/>
        <v>138347.20891999998</v>
      </c>
      <c r="AN27" s="73">
        <f t="shared" si="41"/>
        <v>703.82299999999998</v>
      </c>
      <c r="AO27" s="73">
        <f t="shared" si="41"/>
        <v>139051.03191999998</v>
      </c>
      <c r="AP27" s="73">
        <f t="shared" si="41"/>
        <v>-15.852</v>
      </c>
      <c r="AQ27" s="73">
        <f t="shared" si="41"/>
        <v>139035.17992</v>
      </c>
      <c r="AR27" s="73">
        <f t="shared" si="41"/>
        <v>73943</v>
      </c>
      <c r="AS27" s="73">
        <f t="shared" si="41"/>
        <v>-65092.179919999995</v>
      </c>
      <c r="AT27" s="73">
        <f t="shared" si="41"/>
        <v>54141.9</v>
      </c>
      <c r="AU27" s="73">
        <f t="shared" si="41"/>
        <v>128084.90000000001</v>
      </c>
      <c r="AV27" s="8"/>
      <c r="AW27" s="52">
        <f t="shared" ref="AW27:BE27" si="42">SUM(AW29:AW58)</f>
        <v>150231.65579999998</v>
      </c>
      <c r="AX27" s="52">
        <f t="shared" si="42"/>
        <v>1249.5740000000001</v>
      </c>
      <c r="AY27" s="52">
        <f t="shared" si="42"/>
        <v>151481.22979999994</v>
      </c>
      <c r="AZ27" s="52">
        <f t="shared" si="42"/>
        <v>158.69999999999999</v>
      </c>
      <c r="BA27" s="52">
        <f t="shared" si="42"/>
        <v>152302.84779999996</v>
      </c>
      <c r="BB27" s="52">
        <f t="shared" si="42"/>
        <v>131234.70000000001</v>
      </c>
      <c r="BC27" s="52">
        <f t="shared" si="42"/>
        <v>69053.799999999988</v>
      </c>
      <c r="BD27" s="52">
        <f t="shared" si="42"/>
        <v>200288.49999999997</v>
      </c>
      <c r="BE27" s="52">
        <f t="shared" si="42"/>
        <v>152.32410000000002</v>
      </c>
      <c r="BF27" s="210">
        <f t="shared" ref="BF27:BN27" si="43">SUM(BF28:BF58)</f>
        <v>206703.44409999996</v>
      </c>
      <c r="BG27" s="210">
        <f t="shared" si="43"/>
        <v>33030.54</v>
      </c>
      <c r="BH27" s="232">
        <f t="shared" si="43"/>
        <v>239733.98409999997</v>
      </c>
      <c r="BI27" s="210">
        <f t="shared" si="43"/>
        <v>0</v>
      </c>
      <c r="BJ27" s="232">
        <f t="shared" si="43"/>
        <v>239733.98409999997</v>
      </c>
      <c r="BK27" s="232">
        <f t="shared" si="43"/>
        <v>0</v>
      </c>
      <c r="BL27" s="232">
        <f t="shared" si="43"/>
        <v>239733.98409999997</v>
      </c>
      <c r="BM27" s="232">
        <f t="shared" si="43"/>
        <v>0</v>
      </c>
      <c r="BN27" s="232">
        <f t="shared" si="43"/>
        <v>239733.98409999997</v>
      </c>
    </row>
    <row r="28" spans="1:66" s="23" customFormat="1" ht="282.75" customHeight="1">
      <c r="A28" s="11" t="s">
        <v>7</v>
      </c>
      <c r="B28" s="56" t="s">
        <v>33</v>
      </c>
      <c r="C28" s="44" t="s">
        <v>139</v>
      </c>
      <c r="D28" s="12"/>
      <c r="E28" s="33">
        <v>5051.1099999999997</v>
      </c>
      <c r="F28" s="33">
        <v>3714.2</v>
      </c>
      <c r="G28" s="33">
        <v>87.4</v>
      </c>
      <c r="H28" s="33">
        <f>F28+G28</f>
        <v>3801.6</v>
      </c>
      <c r="I28" s="8">
        <v>1370.5</v>
      </c>
      <c r="J28" s="31">
        <f>SUM(H28,I28)</f>
        <v>5172.1000000000004</v>
      </c>
      <c r="K28" s="8">
        <v>4861.8</v>
      </c>
      <c r="L28" s="31">
        <v>310.3</v>
      </c>
      <c r="M28" s="39"/>
      <c r="N28" s="33">
        <v>135.291</v>
      </c>
      <c r="O28" s="40">
        <v>5307.3909999999996</v>
      </c>
      <c r="P28" s="43"/>
      <c r="Q28" s="40">
        <f t="shared" ref="Q28" si="44">P28+O28</f>
        <v>5307.3909999999996</v>
      </c>
      <c r="R28" s="40">
        <v>5171.8999999999996</v>
      </c>
      <c r="S28" s="109">
        <f>R28-Q28</f>
        <v>-135.49099999999999</v>
      </c>
      <c r="T28" s="40">
        <v>0.188</v>
      </c>
      <c r="U28" s="40">
        <f t="shared" ref="U28" si="45">R28+T28</f>
        <v>5172.0879999999997</v>
      </c>
      <c r="V28" s="50"/>
      <c r="W28" s="8">
        <v>4931.0789999999997</v>
      </c>
      <c r="X28" s="58">
        <f t="shared" ref="X28" si="46">SUM(Y28-W28)</f>
        <v>0</v>
      </c>
      <c r="Y28" s="55">
        <v>4931.0789999999997</v>
      </c>
      <c r="Z28" s="56"/>
      <c r="AA28" s="55">
        <f t="shared" ref="AA28" si="47">SUM(Y28,Z28)</f>
        <v>4931.0789999999997</v>
      </c>
      <c r="AB28" s="73"/>
      <c r="AC28" s="72">
        <f>SUM(AA28:AB28)</f>
        <v>4931.0789999999997</v>
      </c>
      <c r="AD28" s="45"/>
      <c r="AE28" s="78">
        <f t="shared" ref="AE28" si="48">SUM(AC28,AD28)</f>
        <v>4931.0789999999997</v>
      </c>
      <c r="AF28" s="39"/>
      <c r="AG28" s="77">
        <f t="shared" ref="AG28" si="49">SUM(AE28,AF28)</f>
        <v>4931.0789999999997</v>
      </c>
      <c r="AH28" s="45"/>
      <c r="AI28" s="77">
        <f t="shared" ref="AI28" si="50">SUM(AG28,AH28)</f>
        <v>4931.0789999999997</v>
      </c>
      <c r="AJ28" s="83"/>
      <c r="AK28" s="77">
        <f t="shared" ref="AK28" si="51">SUM(AI28,AJ28)</f>
        <v>4931.0789999999997</v>
      </c>
      <c r="AL28" s="50"/>
      <c r="AM28" s="77">
        <f t="shared" ref="AM28" si="52">SUM(AK28,AL28)</f>
        <v>4931.0789999999997</v>
      </c>
      <c r="AN28" s="83"/>
      <c r="AO28" s="77">
        <f t="shared" ref="AO28" si="53">SUM(AM28,AN28)</f>
        <v>4931.0789999999997</v>
      </c>
      <c r="AP28" s="45"/>
      <c r="AQ28" s="77">
        <f t="shared" ref="AQ28:AQ58" si="54">SUM(AO28,AP28)</f>
        <v>4931.0789999999997</v>
      </c>
      <c r="AR28" s="8">
        <v>4931.0789999999997</v>
      </c>
      <c r="AS28" s="8">
        <f t="shared" ref="AS28" si="55">SUM(AR28-AQ28)</f>
        <v>0</v>
      </c>
      <c r="AT28" s="39"/>
      <c r="AU28" s="8">
        <f t="shared" ref="AU28" si="56">SUM(AR28,AT28)</f>
        <v>4931.0789999999997</v>
      </c>
      <c r="AV28" s="8"/>
      <c r="AW28" s="31">
        <v>4931.0788300000004</v>
      </c>
      <c r="AX28" s="31"/>
      <c r="AY28" s="58">
        <f>SUM(AW28,AX28)</f>
        <v>4931.0788300000004</v>
      </c>
      <c r="AZ28" s="50"/>
      <c r="BA28" s="58">
        <f t="shared" ref="BA28" si="57">SUM(AY28,AZ28)</f>
        <v>4931.0788300000004</v>
      </c>
      <c r="BB28" s="77">
        <v>6262.62</v>
      </c>
      <c r="BC28" s="39"/>
      <c r="BD28" s="77">
        <f t="shared" ref="BD28" si="58">SUM(BB28,BC28)</f>
        <v>6262.62</v>
      </c>
      <c r="BE28" s="59"/>
      <c r="BF28" s="212">
        <v>6262.62</v>
      </c>
      <c r="BG28" s="8"/>
      <c r="BH28" s="233">
        <f t="shared" ref="BH28" si="59">SUM(BF28:BG28)</f>
        <v>6262.62</v>
      </c>
      <c r="BI28" s="242"/>
      <c r="BJ28" s="252">
        <f t="shared" si="27"/>
        <v>6262.62</v>
      </c>
      <c r="BK28" s="256"/>
      <c r="BL28" s="252">
        <f t="shared" si="28"/>
        <v>6262.62</v>
      </c>
      <c r="BM28" s="256"/>
      <c r="BN28" s="240">
        <f t="shared" si="29"/>
        <v>6262.62</v>
      </c>
    </row>
    <row r="29" spans="1:66" s="23" customFormat="1" ht="96.75" customHeight="1">
      <c r="A29" s="11" t="s">
        <v>7</v>
      </c>
      <c r="B29" s="56" t="s">
        <v>33</v>
      </c>
      <c r="C29" s="44" t="s">
        <v>140</v>
      </c>
      <c r="D29" s="8">
        <v>43</v>
      </c>
      <c r="E29" s="33">
        <v>43</v>
      </c>
      <c r="F29" s="33">
        <v>34.9</v>
      </c>
      <c r="G29" s="33"/>
      <c r="H29" s="33">
        <f t="shared" ref="H29:H52" si="60">F29+G29</f>
        <v>34.9</v>
      </c>
      <c r="I29" s="8">
        <v>49.1</v>
      </c>
      <c r="J29" s="31">
        <f>SUM(H29,I29)</f>
        <v>84</v>
      </c>
      <c r="K29" s="62"/>
      <c r="L29" s="31">
        <f>SUM(J29,K29)</f>
        <v>84</v>
      </c>
      <c r="M29" s="62"/>
      <c r="N29" s="13"/>
      <c r="O29" s="40">
        <v>84</v>
      </c>
      <c r="P29" s="38"/>
      <c r="Q29" s="40">
        <f t="shared" si="8"/>
        <v>84</v>
      </c>
      <c r="R29" s="40">
        <v>87</v>
      </c>
      <c r="S29" s="109">
        <f t="shared" si="13"/>
        <v>3</v>
      </c>
      <c r="T29" s="96"/>
      <c r="U29" s="40">
        <f t="shared" si="9"/>
        <v>87</v>
      </c>
      <c r="V29" s="97">
        <v>-44</v>
      </c>
      <c r="W29" s="57">
        <v>91</v>
      </c>
      <c r="X29" s="58">
        <f t="shared" si="15"/>
        <v>0</v>
      </c>
      <c r="Y29" s="55">
        <v>91</v>
      </c>
      <c r="Z29" s="63"/>
      <c r="AA29" s="55">
        <f t="shared" si="36"/>
        <v>91</v>
      </c>
      <c r="AB29" s="98"/>
      <c r="AC29" s="76">
        <f>SUM(AA29:AB29)</f>
        <v>91</v>
      </c>
      <c r="AD29" s="96"/>
      <c r="AE29" s="78">
        <f t="shared" si="11"/>
        <v>91</v>
      </c>
      <c r="AF29" s="8">
        <v>-47</v>
      </c>
      <c r="AG29" s="77">
        <f t="shared" si="16"/>
        <v>44</v>
      </c>
      <c r="AH29" s="96"/>
      <c r="AI29" s="77">
        <f t="shared" si="12"/>
        <v>44</v>
      </c>
      <c r="AJ29" s="60"/>
      <c r="AK29" s="77">
        <f t="shared" si="17"/>
        <v>44</v>
      </c>
      <c r="AL29" s="60"/>
      <c r="AM29" s="77">
        <f t="shared" si="18"/>
        <v>44</v>
      </c>
      <c r="AN29" s="60"/>
      <c r="AO29" s="77">
        <f t="shared" si="19"/>
        <v>44</v>
      </c>
      <c r="AP29" s="56"/>
      <c r="AQ29" s="77">
        <f t="shared" si="54"/>
        <v>44</v>
      </c>
      <c r="AR29" s="81">
        <v>92</v>
      </c>
      <c r="AS29" s="8">
        <f t="shared" si="20"/>
        <v>48</v>
      </c>
      <c r="AT29" s="62"/>
      <c r="AU29" s="8">
        <f t="shared" si="21"/>
        <v>92</v>
      </c>
      <c r="AV29" s="8"/>
      <c r="AW29" s="31">
        <f t="shared" si="35"/>
        <v>92</v>
      </c>
      <c r="AX29" s="31"/>
      <c r="AY29" s="58">
        <f t="shared" ref="AY29:AY85" si="61">SUM(AW29,AX29)</f>
        <v>92</v>
      </c>
      <c r="AZ29" s="60"/>
      <c r="BA29" s="58">
        <f t="shared" si="24"/>
        <v>92</v>
      </c>
      <c r="BB29" s="77">
        <v>92</v>
      </c>
      <c r="BC29" s="8">
        <v>-6</v>
      </c>
      <c r="BD29" s="77">
        <f t="shared" si="25"/>
        <v>86</v>
      </c>
      <c r="BE29" s="96"/>
      <c r="BF29" s="212">
        <f>SUM(BD29,BE29)</f>
        <v>86</v>
      </c>
      <c r="BG29" s="62"/>
      <c r="BH29" s="233">
        <f t="shared" si="26"/>
        <v>86</v>
      </c>
      <c r="BI29" s="242"/>
      <c r="BJ29" s="252">
        <f t="shared" si="27"/>
        <v>86</v>
      </c>
      <c r="BK29" s="256"/>
      <c r="BL29" s="252">
        <f t="shared" si="28"/>
        <v>86</v>
      </c>
      <c r="BM29" s="256"/>
      <c r="BN29" s="240">
        <f t="shared" si="29"/>
        <v>86</v>
      </c>
    </row>
    <row r="30" spans="1:66" s="23" customFormat="1" ht="64.5" customHeight="1">
      <c r="A30" s="11" t="s">
        <v>7</v>
      </c>
      <c r="B30" s="56" t="s">
        <v>33</v>
      </c>
      <c r="C30" s="44" t="s">
        <v>141</v>
      </c>
      <c r="D30" s="8">
        <v>2221.1999999999998</v>
      </c>
      <c r="E30" s="33">
        <v>2221.1999999999998</v>
      </c>
      <c r="F30" s="33">
        <v>1098.3</v>
      </c>
      <c r="G30" s="33"/>
      <c r="H30" s="33">
        <f t="shared" si="60"/>
        <v>1098.3</v>
      </c>
      <c r="I30" s="8">
        <v>1098.4000000000001</v>
      </c>
      <c r="J30" s="31">
        <f>SUM(H30,I30)</f>
        <v>2196.6999999999998</v>
      </c>
      <c r="K30" s="62"/>
      <c r="L30" s="31">
        <f>SUM(J30,K30)</f>
        <v>2196.6999999999998</v>
      </c>
      <c r="M30" s="62"/>
      <c r="N30" s="13"/>
      <c r="O30" s="40">
        <v>2196.6999999999998</v>
      </c>
      <c r="P30" s="38"/>
      <c r="Q30" s="40">
        <f t="shared" si="8"/>
        <v>2196.6999999999998</v>
      </c>
      <c r="R30" s="40">
        <v>2190.9</v>
      </c>
      <c r="S30" s="109">
        <f t="shared" si="13"/>
        <v>-5.7999999999997272</v>
      </c>
      <c r="T30" s="40">
        <v>328.6</v>
      </c>
      <c r="U30" s="40">
        <f t="shared" si="9"/>
        <v>2519.5</v>
      </c>
      <c r="V30" s="60"/>
      <c r="W30" s="57">
        <v>1116.3</v>
      </c>
      <c r="X30" s="58">
        <f t="shared" si="15"/>
        <v>1116.3</v>
      </c>
      <c r="Y30" s="55">
        <v>2232.6</v>
      </c>
      <c r="Z30" s="63"/>
      <c r="AA30" s="55">
        <f t="shared" si="36"/>
        <v>2232.6</v>
      </c>
      <c r="AB30" s="99">
        <v>558.20000000000005</v>
      </c>
      <c r="AC30" s="76">
        <f t="shared" ref="AC30:AC81" si="62">SUM(AA30:AB30)</f>
        <v>2790.8</v>
      </c>
      <c r="AD30" s="96"/>
      <c r="AE30" s="78">
        <f t="shared" si="11"/>
        <v>2790.8</v>
      </c>
      <c r="AF30" s="56"/>
      <c r="AG30" s="77">
        <f t="shared" si="16"/>
        <v>2790.8</v>
      </c>
      <c r="AH30" s="96"/>
      <c r="AI30" s="77">
        <f t="shared" si="12"/>
        <v>2790.8</v>
      </c>
      <c r="AJ30" s="60"/>
      <c r="AK30" s="77">
        <f t="shared" si="17"/>
        <v>2790.8</v>
      </c>
      <c r="AL30" s="8">
        <v>-361.92507999999998</v>
      </c>
      <c r="AM30" s="77">
        <f t="shared" si="18"/>
        <v>2428.8749200000002</v>
      </c>
      <c r="AN30" s="8">
        <v>-177.77699999999999</v>
      </c>
      <c r="AO30" s="77">
        <f t="shared" si="19"/>
        <v>2251.0979200000002</v>
      </c>
      <c r="AP30" s="56">
        <v>-15.852</v>
      </c>
      <c r="AQ30" s="77">
        <f t="shared" si="54"/>
        <v>2235.2459200000003</v>
      </c>
      <c r="AR30" s="8">
        <v>1120</v>
      </c>
      <c r="AS30" s="8">
        <f t="shared" si="20"/>
        <v>-1115.2459200000003</v>
      </c>
      <c r="AT30" s="62"/>
      <c r="AU30" s="8">
        <f t="shared" si="21"/>
        <v>1120</v>
      </c>
      <c r="AV30" s="8"/>
      <c r="AW30" s="31">
        <v>1058.8820000000001</v>
      </c>
      <c r="AX30" s="31"/>
      <c r="AY30" s="58">
        <f t="shared" si="61"/>
        <v>1058.8820000000001</v>
      </c>
      <c r="AZ30" s="60"/>
      <c r="BA30" s="58">
        <v>1120</v>
      </c>
      <c r="BB30" s="77">
        <v>1080</v>
      </c>
      <c r="BC30" s="62"/>
      <c r="BD30" s="77">
        <f t="shared" si="25"/>
        <v>1080</v>
      </c>
      <c r="BE30" s="96"/>
      <c r="BF30" s="212">
        <f t="shared" ref="BF30:BF94" si="63">SUM(BD30,BE30)</f>
        <v>1080</v>
      </c>
      <c r="BG30" s="62"/>
      <c r="BH30" s="233">
        <f t="shared" si="26"/>
        <v>1080</v>
      </c>
      <c r="BI30" s="242"/>
      <c r="BJ30" s="252">
        <f t="shared" si="27"/>
        <v>1080</v>
      </c>
      <c r="BK30" s="256"/>
      <c r="BL30" s="252">
        <f t="shared" si="28"/>
        <v>1080</v>
      </c>
      <c r="BM30" s="256"/>
      <c r="BN30" s="240">
        <f t="shared" si="29"/>
        <v>1080</v>
      </c>
    </row>
    <row r="31" spans="1:66" s="23" customFormat="1" ht="80.25" customHeight="1">
      <c r="A31" s="11" t="s">
        <v>7</v>
      </c>
      <c r="B31" s="56" t="s">
        <v>33</v>
      </c>
      <c r="C31" s="44" t="s">
        <v>142</v>
      </c>
      <c r="D31" s="8"/>
      <c r="E31" s="33"/>
      <c r="F31" s="33"/>
      <c r="G31" s="33"/>
      <c r="H31" s="33"/>
      <c r="I31" s="8"/>
      <c r="J31" s="31"/>
      <c r="K31" s="62"/>
      <c r="L31" s="31"/>
      <c r="M31" s="62"/>
      <c r="N31" s="13"/>
      <c r="O31" s="40"/>
      <c r="P31" s="38"/>
      <c r="Q31" s="40"/>
      <c r="R31" s="40"/>
      <c r="S31" s="109"/>
      <c r="T31" s="40"/>
      <c r="U31" s="40"/>
      <c r="V31" s="60"/>
      <c r="W31" s="57"/>
      <c r="X31" s="58"/>
      <c r="Y31" s="55"/>
      <c r="Z31" s="63"/>
      <c r="AA31" s="55"/>
      <c r="AB31" s="99"/>
      <c r="AC31" s="76"/>
      <c r="AD31" s="96"/>
      <c r="AE31" s="78"/>
      <c r="AF31" s="56"/>
      <c r="AG31" s="77"/>
      <c r="AH31" s="96"/>
      <c r="AI31" s="77"/>
      <c r="AJ31" s="60"/>
      <c r="AK31" s="77"/>
      <c r="AL31" s="8"/>
      <c r="AM31" s="77"/>
      <c r="AN31" s="8"/>
      <c r="AO31" s="77"/>
      <c r="AP31" s="56"/>
      <c r="AQ31" s="77"/>
      <c r="AR31" s="8"/>
      <c r="AS31" s="8"/>
      <c r="AT31" s="62"/>
      <c r="AU31" s="8"/>
      <c r="AV31" s="8"/>
      <c r="AW31" s="31">
        <v>1771.8463200000001</v>
      </c>
      <c r="AX31" s="31"/>
      <c r="AY31" s="58">
        <f t="shared" si="61"/>
        <v>1771.8463200000001</v>
      </c>
      <c r="AZ31" s="60"/>
      <c r="BA31" s="58">
        <f t="shared" si="24"/>
        <v>1771.8463200000001</v>
      </c>
      <c r="BB31" s="98"/>
      <c r="BC31" s="62"/>
      <c r="BD31" s="77">
        <f t="shared" si="25"/>
        <v>0</v>
      </c>
      <c r="BE31" s="96"/>
      <c r="BF31" s="212">
        <f t="shared" si="63"/>
        <v>0</v>
      </c>
      <c r="BG31" s="8">
        <v>2395</v>
      </c>
      <c r="BH31" s="233">
        <f t="shared" si="26"/>
        <v>2395</v>
      </c>
      <c r="BI31" s="242"/>
      <c r="BJ31" s="252">
        <f t="shared" si="27"/>
        <v>2395</v>
      </c>
      <c r="BK31" s="256"/>
      <c r="BL31" s="252">
        <f t="shared" si="28"/>
        <v>2395</v>
      </c>
      <c r="BM31" s="256"/>
      <c r="BN31" s="240">
        <f t="shared" si="29"/>
        <v>2395</v>
      </c>
    </row>
    <row r="32" spans="1:66" s="23" customFormat="1" ht="3" hidden="1" customHeight="1">
      <c r="A32" s="11" t="s">
        <v>7</v>
      </c>
      <c r="B32" s="56" t="s">
        <v>33</v>
      </c>
      <c r="C32" s="44" t="s">
        <v>104</v>
      </c>
      <c r="D32" s="8"/>
      <c r="E32" s="33"/>
      <c r="F32" s="33"/>
      <c r="G32" s="33"/>
      <c r="H32" s="33"/>
      <c r="I32" s="8"/>
      <c r="J32" s="31"/>
      <c r="K32" s="62"/>
      <c r="L32" s="31"/>
      <c r="M32" s="62"/>
      <c r="N32" s="13"/>
      <c r="O32" s="40"/>
      <c r="P32" s="38"/>
      <c r="Q32" s="40"/>
      <c r="R32" s="40"/>
      <c r="S32" s="109"/>
      <c r="T32" s="40"/>
      <c r="U32" s="40"/>
      <c r="V32" s="60"/>
      <c r="W32" s="57"/>
      <c r="X32" s="58"/>
      <c r="Y32" s="55"/>
      <c r="Z32" s="63"/>
      <c r="AA32" s="55"/>
      <c r="AB32" s="99"/>
      <c r="AC32" s="76"/>
      <c r="AD32" s="96"/>
      <c r="AE32" s="78"/>
      <c r="AF32" s="56"/>
      <c r="AG32" s="77"/>
      <c r="AH32" s="96"/>
      <c r="AI32" s="77"/>
      <c r="AJ32" s="60"/>
      <c r="AK32" s="77"/>
      <c r="AL32" s="8"/>
      <c r="AM32" s="77"/>
      <c r="AN32" s="8"/>
      <c r="AO32" s="77"/>
      <c r="AP32" s="56"/>
      <c r="AQ32" s="77"/>
      <c r="AR32" s="8"/>
      <c r="AS32" s="8"/>
      <c r="AT32" s="62"/>
      <c r="AU32" s="8"/>
      <c r="AV32" s="8"/>
      <c r="AW32" s="31">
        <v>188.77968000000001</v>
      </c>
      <c r="AX32" s="31"/>
      <c r="AY32" s="58">
        <f t="shared" si="61"/>
        <v>188.77968000000001</v>
      </c>
      <c r="AZ32" s="60"/>
      <c r="BA32" s="58">
        <f t="shared" si="24"/>
        <v>188.77968000000001</v>
      </c>
      <c r="BB32" s="98"/>
      <c r="BC32" s="62"/>
      <c r="BD32" s="77">
        <f t="shared" si="25"/>
        <v>0</v>
      </c>
      <c r="BE32" s="96"/>
      <c r="BF32" s="212">
        <f t="shared" si="63"/>
        <v>0</v>
      </c>
      <c r="BG32" s="62"/>
      <c r="BH32" s="233">
        <f t="shared" si="26"/>
        <v>0</v>
      </c>
      <c r="BI32" s="242"/>
      <c r="BJ32" s="252">
        <f t="shared" si="27"/>
        <v>0</v>
      </c>
      <c r="BK32" s="256"/>
      <c r="BL32" s="252">
        <f t="shared" si="28"/>
        <v>0</v>
      </c>
      <c r="BM32" s="256"/>
      <c r="BN32" s="240">
        <f t="shared" si="29"/>
        <v>0</v>
      </c>
    </row>
    <row r="33" spans="1:66" ht="116.25" customHeight="1">
      <c r="A33" s="11" t="s">
        <v>5</v>
      </c>
      <c r="B33" s="56" t="s">
        <v>33</v>
      </c>
      <c r="C33" s="44" t="s">
        <v>143</v>
      </c>
      <c r="D33" s="8">
        <v>28708.9</v>
      </c>
      <c r="E33" s="33">
        <v>28708.9</v>
      </c>
      <c r="F33" s="33"/>
      <c r="G33" s="33">
        <v>42373</v>
      </c>
      <c r="H33" s="33">
        <f t="shared" si="60"/>
        <v>42373</v>
      </c>
      <c r="I33" s="8">
        <v>-14464.3</v>
      </c>
      <c r="J33" s="31">
        <f>SUM(H33,I33)</f>
        <v>27908.7</v>
      </c>
      <c r="K33" s="56"/>
      <c r="L33" s="31">
        <f>SUM(J33,K33)</f>
        <v>27908.7</v>
      </c>
      <c r="M33" s="56"/>
      <c r="N33" s="33">
        <v>2961.2</v>
      </c>
      <c r="O33" s="40">
        <v>30869.9</v>
      </c>
      <c r="P33" s="37"/>
      <c r="Q33" s="40">
        <f t="shared" si="8"/>
        <v>30869.9</v>
      </c>
      <c r="R33" s="40">
        <v>33244.300000000003</v>
      </c>
      <c r="S33" s="109">
        <f t="shared" si="13"/>
        <v>2374.4000000000015</v>
      </c>
      <c r="T33" s="40">
        <v>2261.3000000000002</v>
      </c>
      <c r="U33" s="40">
        <f t="shared" si="9"/>
        <v>35505.600000000006</v>
      </c>
      <c r="V33" s="15"/>
      <c r="W33" s="57">
        <v>35505.599999999999</v>
      </c>
      <c r="X33" s="58">
        <f t="shared" si="15"/>
        <v>7297.2000000000044</v>
      </c>
      <c r="Y33" s="55">
        <v>42802.8</v>
      </c>
      <c r="Z33" s="56"/>
      <c r="AA33" s="55">
        <f t="shared" si="36"/>
        <v>42802.8</v>
      </c>
      <c r="AB33" s="77">
        <v>3831.4</v>
      </c>
      <c r="AC33" s="76">
        <f t="shared" si="62"/>
        <v>46634.200000000004</v>
      </c>
      <c r="AD33" s="64"/>
      <c r="AE33" s="78">
        <f t="shared" si="11"/>
        <v>46634.200000000004</v>
      </c>
      <c r="AF33" s="56"/>
      <c r="AG33" s="77">
        <f t="shared" si="16"/>
        <v>46634.200000000004</v>
      </c>
      <c r="AH33" s="64"/>
      <c r="AI33" s="77">
        <f t="shared" si="12"/>
        <v>46634.200000000004</v>
      </c>
      <c r="AJ33" s="8">
        <v>2423.4</v>
      </c>
      <c r="AK33" s="77">
        <f t="shared" si="17"/>
        <v>49057.600000000006</v>
      </c>
      <c r="AL33" s="15"/>
      <c r="AM33" s="77">
        <f t="shared" si="18"/>
        <v>49057.600000000006</v>
      </c>
      <c r="AN33" s="84"/>
      <c r="AO33" s="77">
        <f t="shared" si="19"/>
        <v>49057.600000000006</v>
      </c>
      <c r="AP33" s="100"/>
      <c r="AQ33" s="77">
        <f t="shared" si="54"/>
        <v>49057.600000000006</v>
      </c>
      <c r="AR33" s="8">
        <v>0</v>
      </c>
      <c r="AS33" s="8">
        <f t="shared" si="20"/>
        <v>-49057.600000000006</v>
      </c>
      <c r="AT33" s="8">
        <v>51481.1</v>
      </c>
      <c r="AU33" s="8">
        <f t="shared" si="21"/>
        <v>51481.1</v>
      </c>
      <c r="AV33" s="8"/>
      <c r="AW33" s="31">
        <v>62693.4</v>
      </c>
      <c r="AX33" s="31"/>
      <c r="AY33" s="58">
        <f t="shared" si="61"/>
        <v>62693.4</v>
      </c>
      <c r="AZ33" s="15"/>
      <c r="BA33" s="58">
        <f t="shared" si="24"/>
        <v>62693.4</v>
      </c>
      <c r="BB33" s="77">
        <v>0</v>
      </c>
      <c r="BC33" s="77">
        <v>68727</v>
      </c>
      <c r="BD33" s="77">
        <f t="shared" si="25"/>
        <v>68727</v>
      </c>
      <c r="BE33" s="64"/>
      <c r="BF33" s="212">
        <f t="shared" si="63"/>
        <v>68727</v>
      </c>
      <c r="BG33" s="56">
        <v>21179.4</v>
      </c>
      <c r="BH33" s="233">
        <f t="shared" si="26"/>
        <v>89906.4</v>
      </c>
      <c r="BI33" s="239"/>
      <c r="BJ33" s="252">
        <f t="shared" si="27"/>
        <v>89906.4</v>
      </c>
      <c r="BK33" s="255"/>
      <c r="BL33" s="252">
        <f t="shared" si="28"/>
        <v>89906.4</v>
      </c>
      <c r="BM33" s="255"/>
      <c r="BN33" s="240">
        <f t="shared" si="29"/>
        <v>89906.4</v>
      </c>
    </row>
    <row r="34" spans="1:66" ht="35.25" hidden="1" customHeight="1">
      <c r="A34" s="11" t="s">
        <v>5</v>
      </c>
      <c r="B34" s="56" t="s">
        <v>33</v>
      </c>
      <c r="C34" s="44" t="s">
        <v>79</v>
      </c>
      <c r="D34" s="8"/>
      <c r="E34" s="33"/>
      <c r="F34" s="33"/>
      <c r="G34" s="33"/>
      <c r="H34" s="33"/>
      <c r="I34" s="8"/>
      <c r="J34" s="31"/>
      <c r="K34" s="56"/>
      <c r="L34" s="31"/>
      <c r="M34" s="56"/>
      <c r="N34" s="33"/>
      <c r="O34" s="40"/>
      <c r="P34" s="37">
        <v>795.6</v>
      </c>
      <c r="Q34" s="40">
        <f t="shared" si="8"/>
        <v>795.6</v>
      </c>
      <c r="R34" s="40"/>
      <c r="S34" s="109">
        <f t="shared" si="13"/>
        <v>-795.6</v>
      </c>
      <c r="T34" s="64"/>
      <c r="U34" s="41">
        <f t="shared" si="9"/>
        <v>0</v>
      </c>
      <c r="V34" s="59">
        <v>776.5</v>
      </c>
      <c r="W34" s="57">
        <v>0</v>
      </c>
      <c r="X34" s="58">
        <f t="shared" si="15"/>
        <v>922</v>
      </c>
      <c r="Y34" s="55">
        <v>922</v>
      </c>
      <c r="Z34" s="56"/>
      <c r="AA34" s="55">
        <f t="shared" si="36"/>
        <v>922</v>
      </c>
      <c r="AB34" s="77"/>
      <c r="AC34" s="76">
        <f t="shared" si="62"/>
        <v>922</v>
      </c>
      <c r="AD34" s="64"/>
      <c r="AE34" s="78">
        <f t="shared" si="11"/>
        <v>922</v>
      </c>
      <c r="AF34" s="56"/>
      <c r="AG34" s="77">
        <f t="shared" si="16"/>
        <v>922</v>
      </c>
      <c r="AH34" s="64"/>
      <c r="AI34" s="77">
        <f t="shared" si="12"/>
        <v>922</v>
      </c>
      <c r="AJ34" s="84"/>
      <c r="AK34" s="77">
        <f t="shared" si="17"/>
        <v>922</v>
      </c>
      <c r="AL34" s="15"/>
      <c r="AM34" s="77">
        <f t="shared" si="18"/>
        <v>922</v>
      </c>
      <c r="AN34" s="84"/>
      <c r="AO34" s="77">
        <f t="shared" si="19"/>
        <v>922</v>
      </c>
      <c r="AP34" s="100"/>
      <c r="AQ34" s="77">
        <f t="shared" si="54"/>
        <v>922</v>
      </c>
      <c r="AR34" s="8"/>
      <c r="AS34" s="8">
        <f t="shared" si="20"/>
        <v>-922</v>
      </c>
      <c r="AT34" s="56"/>
      <c r="AU34" s="8">
        <f t="shared" si="21"/>
        <v>0</v>
      </c>
      <c r="AV34" s="8"/>
      <c r="AW34" s="31">
        <f t="shared" si="35"/>
        <v>0</v>
      </c>
      <c r="AX34" s="31"/>
      <c r="AY34" s="58">
        <f t="shared" si="61"/>
        <v>0</v>
      </c>
      <c r="AZ34" s="15"/>
      <c r="BA34" s="58">
        <f t="shared" si="24"/>
        <v>0</v>
      </c>
      <c r="BB34" s="77"/>
      <c r="BC34" s="56"/>
      <c r="BD34" s="77">
        <f t="shared" si="25"/>
        <v>0</v>
      </c>
      <c r="BE34" s="64"/>
      <c r="BF34" s="212">
        <f t="shared" si="63"/>
        <v>0</v>
      </c>
      <c r="BG34" s="56"/>
      <c r="BH34" s="233">
        <f t="shared" si="26"/>
        <v>0</v>
      </c>
      <c r="BI34" s="239"/>
      <c r="BJ34" s="252">
        <f t="shared" si="27"/>
        <v>0</v>
      </c>
      <c r="BK34" s="255"/>
      <c r="BL34" s="252">
        <f t="shared" si="28"/>
        <v>0</v>
      </c>
      <c r="BM34" s="255"/>
      <c r="BN34" s="240">
        <f t="shared" si="29"/>
        <v>0</v>
      </c>
    </row>
    <row r="35" spans="1:66" ht="203.25" customHeight="1">
      <c r="A35" s="11" t="s">
        <v>6</v>
      </c>
      <c r="B35" s="56" t="s">
        <v>33</v>
      </c>
      <c r="C35" s="44" t="s">
        <v>144</v>
      </c>
      <c r="D35" s="8"/>
      <c r="E35" s="33"/>
      <c r="F35" s="33"/>
      <c r="G35" s="33"/>
      <c r="H35" s="33"/>
      <c r="I35" s="8"/>
      <c r="J35" s="31"/>
      <c r="K35" s="56"/>
      <c r="L35" s="31"/>
      <c r="M35" s="56"/>
      <c r="N35" s="33"/>
      <c r="O35" s="40"/>
      <c r="P35" s="37"/>
      <c r="Q35" s="40"/>
      <c r="R35" s="40"/>
      <c r="S35" s="109"/>
      <c r="T35" s="64"/>
      <c r="V35" s="59"/>
      <c r="W35" s="57"/>
      <c r="X35" s="58"/>
      <c r="Y35" s="55"/>
      <c r="Z35" s="56"/>
      <c r="AA35" s="55"/>
      <c r="AB35" s="77"/>
      <c r="AC35" s="76"/>
      <c r="AD35" s="64"/>
      <c r="AE35" s="78"/>
      <c r="AF35" s="56"/>
      <c r="AG35" s="77"/>
      <c r="AH35" s="64"/>
      <c r="AI35" s="77"/>
      <c r="AJ35" s="84"/>
      <c r="AK35" s="77"/>
      <c r="AL35" s="15"/>
      <c r="AM35" s="77"/>
      <c r="AN35" s="84"/>
      <c r="AO35" s="77"/>
      <c r="AP35" s="100"/>
      <c r="AQ35" s="77"/>
      <c r="AR35" s="8"/>
      <c r="AS35" s="8"/>
      <c r="AT35" s="56"/>
      <c r="AU35" s="8"/>
      <c r="AV35" s="8"/>
      <c r="AW35" s="31">
        <v>107.5</v>
      </c>
      <c r="AX35" s="31">
        <v>-43.8</v>
      </c>
      <c r="AY35" s="58">
        <f t="shared" si="61"/>
        <v>63.7</v>
      </c>
      <c r="AZ35" s="15"/>
      <c r="BA35" s="58">
        <f t="shared" si="24"/>
        <v>63.7</v>
      </c>
      <c r="BB35" s="77">
        <v>154.9</v>
      </c>
      <c r="BC35" s="56"/>
      <c r="BD35" s="77">
        <f t="shared" si="25"/>
        <v>154.9</v>
      </c>
      <c r="BE35" s="64"/>
      <c r="BF35" s="212">
        <f t="shared" si="63"/>
        <v>154.9</v>
      </c>
      <c r="BG35" s="56"/>
      <c r="BH35" s="233">
        <f t="shared" si="26"/>
        <v>154.9</v>
      </c>
      <c r="BI35" s="239"/>
      <c r="BJ35" s="252">
        <f t="shared" si="27"/>
        <v>154.9</v>
      </c>
      <c r="BK35" s="255"/>
      <c r="BL35" s="252">
        <f t="shared" si="28"/>
        <v>154.9</v>
      </c>
      <c r="BM35" s="255"/>
      <c r="BN35" s="240">
        <f t="shared" si="29"/>
        <v>154.9</v>
      </c>
    </row>
    <row r="36" spans="1:66" ht="39.75" hidden="1" customHeight="1">
      <c r="A36" s="11" t="s">
        <v>6</v>
      </c>
      <c r="B36" s="56" t="s">
        <v>33</v>
      </c>
      <c r="C36" s="44" t="s">
        <v>115</v>
      </c>
      <c r="D36" s="8"/>
      <c r="E36" s="33"/>
      <c r="F36" s="33"/>
      <c r="G36" s="33"/>
      <c r="H36" s="33"/>
      <c r="I36" s="8"/>
      <c r="J36" s="31"/>
      <c r="K36" s="56"/>
      <c r="L36" s="31"/>
      <c r="M36" s="56"/>
      <c r="N36" s="33"/>
      <c r="O36" s="40"/>
      <c r="P36" s="37"/>
      <c r="Q36" s="40"/>
      <c r="R36" s="101">
        <v>50.8</v>
      </c>
      <c r="S36" s="109">
        <f t="shared" si="13"/>
        <v>50.8</v>
      </c>
      <c r="T36" s="40">
        <v>-50.8</v>
      </c>
      <c r="U36" s="41">
        <f t="shared" si="9"/>
        <v>0</v>
      </c>
      <c r="V36" s="15"/>
      <c r="W36" s="57">
        <f t="shared" si="14"/>
        <v>0</v>
      </c>
      <c r="X36" s="58">
        <f t="shared" si="15"/>
        <v>0</v>
      </c>
      <c r="Y36" s="55"/>
      <c r="Z36" s="56"/>
      <c r="AA36" s="55">
        <f t="shared" si="36"/>
        <v>0</v>
      </c>
      <c r="AB36" s="77"/>
      <c r="AC36" s="76">
        <f t="shared" si="62"/>
        <v>0</v>
      </c>
      <c r="AD36" s="64"/>
      <c r="AE36" s="78">
        <f t="shared" si="11"/>
        <v>0</v>
      </c>
      <c r="AF36" s="56"/>
      <c r="AG36" s="77">
        <f t="shared" si="16"/>
        <v>0</v>
      </c>
      <c r="AH36" s="64"/>
      <c r="AI36" s="77">
        <f t="shared" si="12"/>
        <v>0</v>
      </c>
      <c r="AJ36" s="8">
        <v>25.4</v>
      </c>
      <c r="AK36" s="77">
        <f t="shared" si="17"/>
        <v>25.4</v>
      </c>
      <c r="AL36" s="15"/>
      <c r="AM36" s="77">
        <f t="shared" si="18"/>
        <v>25.4</v>
      </c>
      <c r="AN36" s="84"/>
      <c r="AO36" s="77">
        <f t="shared" si="19"/>
        <v>25.4</v>
      </c>
      <c r="AP36" s="100"/>
      <c r="AQ36" s="77">
        <f t="shared" si="54"/>
        <v>25.4</v>
      </c>
      <c r="AR36" s="8">
        <v>25.4</v>
      </c>
      <c r="AS36" s="8">
        <f t="shared" si="20"/>
        <v>0</v>
      </c>
      <c r="AT36" s="56"/>
      <c r="AU36" s="8">
        <f t="shared" si="21"/>
        <v>25.4</v>
      </c>
      <c r="AV36" s="8"/>
      <c r="AW36" s="31">
        <v>6.5</v>
      </c>
      <c r="AX36" s="31"/>
      <c r="AY36" s="58">
        <f t="shared" si="61"/>
        <v>6.5</v>
      </c>
      <c r="AZ36" s="15"/>
      <c r="BA36" s="58">
        <f t="shared" si="24"/>
        <v>6.5</v>
      </c>
      <c r="BB36" s="77"/>
      <c r="BC36" s="56"/>
      <c r="BD36" s="77">
        <f t="shared" si="25"/>
        <v>0</v>
      </c>
      <c r="BE36" s="64"/>
      <c r="BF36" s="212">
        <f t="shared" si="63"/>
        <v>0</v>
      </c>
      <c r="BG36" s="56"/>
      <c r="BH36" s="233">
        <f t="shared" si="26"/>
        <v>0</v>
      </c>
      <c r="BI36" s="239"/>
      <c r="BJ36" s="252">
        <f t="shared" si="27"/>
        <v>0</v>
      </c>
      <c r="BK36" s="255"/>
      <c r="BL36" s="252">
        <f t="shared" si="28"/>
        <v>0</v>
      </c>
      <c r="BM36" s="255"/>
      <c r="BN36" s="240">
        <f t="shared" si="29"/>
        <v>0</v>
      </c>
    </row>
    <row r="37" spans="1:66" ht="90.75" customHeight="1">
      <c r="A37" s="11" t="s">
        <v>6</v>
      </c>
      <c r="B37" s="56" t="s">
        <v>33</v>
      </c>
      <c r="C37" s="44" t="s">
        <v>145</v>
      </c>
      <c r="D37" s="8">
        <v>426.9</v>
      </c>
      <c r="E37" s="33">
        <v>696.3</v>
      </c>
      <c r="F37" s="33">
        <v>566.1</v>
      </c>
      <c r="G37" s="33">
        <v>130.19999999999999</v>
      </c>
      <c r="H37" s="33">
        <f t="shared" si="60"/>
        <v>696.3</v>
      </c>
      <c r="I37" s="8">
        <v>348.7</v>
      </c>
      <c r="J37" s="31">
        <f t="shared" ref="J37:J42" si="64">SUM(H37,I37)</f>
        <v>1045</v>
      </c>
      <c r="K37" s="56"/>
      <c r="L37" s="31">
        <f t="shared" ref="L37:L42" si="65">SUM(J37,K37)</f>
        <v>1045</v>
      </c>
      <c r="M37" s="56"/>
      <c r="N37" s="33">
        <v>-314.89999999999998</v>
      </c>
      <c r="O37" s="40">
        <v>730.1</v>
      </c>
      <c r="P37" s="37">
        <v>-169.19900000000001</v>
      </c>
      <c r="Q37" s="40">
        <f t="shared" si="8"/>
        <v>560.90100000000007</v>
      </c>
      <c r="R37" s="40">
        <v>1661.2</v>
      </c>
      <c r="S37" s="109">
        <f t="shared" si="13"/>
        <v>1100.299</v>
      </c>
      <c r="T37" s="64"/>
      <c r="U37" s="40">
        <f t="shared" si="9"/>
        <v>1661.2</v>
      </c>
      <c r="V37" s="15"/>
      <c r="W37" s="57">
        <v>700.7</v>
      </c>
      <c r="X37" s="58">
        <f t="shared" si="15"/>
        <v>0</v>
      </c>
      <c r="Y37" s="55">
        <v>700.7</v>
      </c>
      <c r="Z37" s="56"/>
      <c r="AA37" s="55">
        <f t="shared" si="36"/>
        <v>700.7</v>
      </c>
      <c r="AB37" s="77"/>
      <c r="AC37" s="76">
        <f t="shared" si="62"/>
        <v>700.7</v>
      </c>
      <c r="AD37" s="64"/>
      <c r="AE37" s="78">
        <f t="shared" si="11"/>
        <v>700.7</v>
      </c>
      <c r="AF37" s="56"/>
      <c r="AG37" s="77">
        <f t="shared" si="16"/>
        <v>700.7</v>
      </c>
      <c r="AH37" s="64"/>
      <c r="AI37" s="77">
        <f t="shared" si="12"/>
        <v>700.7</v>
      </c>
      <c r="AJ37" s="84"/>
      <c r="AK37" s="77">
        <f t="shared" si="17"/>
        <v>700.7</v>
      </c>
      <c r="AL37" s="15"/>
      <c r="AM37" s="77">
        <f t="shared" si="18"/>
        <v>700.7</v>
      </c>
      <c r="AN37" s="8">
        <v>1117.2</v>
      </c>
      <c r="AO37" s="77">
        <f t="shared" si="19"/>
        <v>1817.9</v>
      </c>
      <c r="AP37" s="100"/>
      <c r="AQ37" s="77">
        <f t="shared" si="54"/>
        <v>1817.9</v>
      </c>
      <c r="AR37" s="8">
        <v>2132.8000000000002</v>
      </c>
      <c r="AS37" s="8">
        <f t="shared" si="20"/>
        <v>314.90000000000009</v>
      </c>
      <c r="AT37" s="56"/>
      <c r="AU37" s="8">
        <f t="shared" si="21"/>
        <v>2132.8000000000002</v>
      </c>
      <c r="AV37" s="8"/>
      <c r="AW37" s="31">
        <f t="shared" si="35"/>
        <v>2132.8000000000002</v>
      </c>
      <c r="AX37" s="31">
        <v>-218.1</v>
      </c>
      <c r="AY37" s="58">
        <f t="shared" si="61"/>
        <v>1914.7000000000003</v>
      </c>
      <c r="AZ37" s="8">
        <v>158.69999999999999</v>
      </c>
      <c r="BA37" s="58">
        <f t="shared" si="24"/>
        <v>2073.4</v>
      </c>
      <c r="BB37" s="77">
        <v>1502</v>
      </c>
      <c r="BC37" s="8">
        <v>166</v>
      </c>
      <c r="BD37" s="77">
        <f t="shared" si="25"/>
        <v>1668</v>
      </c>
      <c r="BE37" s="64"/>
      <c r="BF37" s="212">
        <f t="shared" si="63"/>
        <v>1668</v>
      </c>
      <c r="BG37" s="56"/>
      <c r="BH37" s="233">
        <f t="shared" si="26"/>
        <v>1668</v>
      </c>
      <c r="BI37" s="239"/>
      <c r="BJ37" s="252">
        <f t="shared" si="27"/>
        <v>1668</v>
      </c>
      <c r="BK37" s="255"/>
      <c r="BL37" s="252">
        <f t="shared" si="28"/>
        <v>1668</v>
      </c>
      <c r="BM37" s="255"/>
      <c r="BN37" s="240">
        <f t="shared" si="29"/>
        <v>1668</v>
      </c>
    </row>
    <row r="38" spans="1:66" ht="59.25" customHeight="1">
      <c r="A38" s="11" t="s">
        <v>6</v>
      </c>
      <c r="B38" s="56" t="s">
        <v>33</v>
      </c>
      <c r="C38" s="44" t="s">
        <v>146</v>
      </c>
      <c r="D38" s="8">
        <v>87.9</v>
      </c>
      <c r="E38" s="33">
        <v>87.9</v>
      </c>
      <c r="F38" s="33">
        <v>72</v>
      </c>
      <c r="G38" s="33"/>
      <c r="H38" s="33">
        <f t="shared" si="60"/>
        <v>72</v>
      </c>
      <c r="I38" s="8">
        <v>33.9</v>
      </c>
      <c r="J38" s="31">
        <f t="shared" si="64"/>
        <v>105.9</v>
      </c>
      <c r="K38" s="56"/>
      <c r="L38" s="31">
        <f t="shared" si="65"/>
        <v>105.9</v>
      </c>
      <c r="M38" s="56"/>
      <c r="N38" s="33">
        <v>6.7</v>
      </c>
      <c r="O38" s="40">
        <v>112.6</v>
      </c>
      <c r="P38" s="37"/>
      <c r="Q38" s="40">
        <f t="shared" si="8"/>
        <v>112.6</v>
      </c>
      <c r="R38" s="40">
        <v>112.6</v>
      </c>
      <c r="S38" s="109">
        <f t="shared" si="13"/>
        <v>0</v>
      </c>
      <c r="T38" s="40">
        <v>6.1</v>
      </c>
      <c r="U38" s="40">
        <f t="shared" si="9"/>
        <v>118.69999999999999</v>
      </c>
      <c r="V38" s="15"/>
      <c r="W38" s="57">
        <v>118.7</v>
      </c>
      <c r="X38" s="58">
        <f t="shared" si="15"/>
        <v>0</v>
      </c>
      <c r="Y38" s="55">
        <v>118.7</v>
      </c>
      <c r="Z38" s="56"/>
      <c r="AA38" s="55">
        <f t="shared" si="36"/>
        <v>118.7</v>
      </c>
      <c r="AB38" s="77">
        <v>10.3</v>
      </c>
      <c r="AC38" s="76">
        <f t="shared" si="62"/>
        <v>129</v>
      </c>
      <c r="AD38" s="64"/>
      <c r="AE38" s="78">
        <f t="shared" si="11"/>
        <v>129</v>
      </c>
      <c r="AF38" s="56"/>
      <c r="AG38" s="77">
        <f t="shared" si="16"/>
        <v>129</v>
      </c>
      <c r="AH38" s="64"/>
      <c r="AI38" s="77">
        <f t="shared" si="12"/>
        <v>129</v>
      </c>
      <c r="AJ38" s="84"/>
      <c r="AK38" s="77">
        <f t="shared" si="17"/>
        <v>129</v>
      </c>
      <c r="AL38" s="8">
        <v>7.5</v>
      </c>
      <c r="AM38" s="77">
        <f t="shared" si="18"/>
        <v>136.5</v>
      </c>
      <c r="AN38" s="84"/>
      <c r="AO38" s="77">
        <f t="shared" si="19"/>
        <v>136.5</v>
      </c>
      <c r="AP38" s="100"/>
      <c r="AQ38" s="77">
        <f t="shared" si="54"/>
        <v>136.5</v>
      </c>
      <c r="AR38" s="8">
        <v>141.9</v>
      </c>
      <c r="AS38" s="8">
        <f t="shared" si="20"/>
        <v>5.4000000000000057</v>
      </c>
      <c r="AT38" s="56"/>
      <c r="AU38" s="8">
        <f t="shared" si="21"/>
        <v>141.9</v>
      </c>
      <c r="AV38" s="8"/>
      <c r="AW38" s="31">
        <v>151.1</v>
      </c>
      <c r="AX38" s="31"/>
      <c r="AY38" s="58">
        <f t="shared" si="61"/>
        <v>151.1</v>
      </c>
      <c r="AZ38" s="15"/>
      <c r="BA38" s="58">
        <f t="shared" si="24"/>
        <v>151.1</v>
      </c>
      <c r="BB38" s="77">
        <v>0</v>
      </c>
      <c r="BC38" s="56"/>
      <c r="BD38" s="77">
        <f t="shared" si="25"/>
        <v>0</v>
      </c>
      <c r="BE38" s="8">
        <v>152.30000000000001</v>
      </c>
      <c r="BF38" s="212">
        <f t="shared" si="63"/>
        <v>152.30000000000001</v>
      </c>
      <c r="BG38" s="204">
        <v>29</v>
      </c>
      <c r="BH38" s="233">
        <f t="shared" si="26"/>
        <v>181.3</v>
      </c>
      <c r="BI38" s="239"/>
      <c r="BJ38" s="252">
        <f t="shared" si="27"/>
        <v>181.3</v>
      </c>
      <c r="BK38" s="255"/>
      <c r="BL38" s="252">
        <f t="shared" si="28"/>
        <v>181.3</v>
      </c>
      <c r="BM38" s="255"/>
      <c r="BN38" s="240">
        <f t="shared" si="29"/>
        <v>181.3</v>
      </c>
    </row>
    <row r="39" spans="1:66" ht="80.25" customHeight="1">
      <c r="A39" s="11" t="s">
        <v>6</v>
      </c>
      <c r="B39" s="56" t="s">
        <v>33</v>
      </c>
      <c r="C39" s="44" t="s">
        <v>147</v>
      </c>
      <c r="D39" s="8">
        <v>5217</v>
      </c>
      <c r="E39" s="33">
        <v>6132.9</v>
      </c>
      <c r="F39" s="33"/>
      <c r="G39" s="33"/>
      <c r="H39" s="33">
        <f t="shared" si="60"/>
        <v>0</v>
      </c>
      <c r="I39" s="8">
        <v>3808.9</v>
      </c>
      <c r="J39" s="31">
        <f t="shared" si="64"/>
        <v>3808.9</v>
      </c>
      <c r="K39" s="56"/>
      <c r="L39" s="31">
        <f t="shared" si="65"/>
        <v>3808.9</v>
      </c>
      <c r="M39" s="56"/>
      <c r="N39" s="33"/>
      <c r="O39" s="40">
        <v>4063.4</v>
      </c>
      <c r="P39" s="37">
        <v>1212.7</v>
      </c>
      <c r="Q39" s="40">
        <f t="shared" si="8"/>
        <v>5276.1</v>
      </c>
      <c r="R39" s="40">
        <v>6069.4</v>
      </c>
      <c r="S39" s="109">
        <f t="shared" si="13"/>
        <v>793.29999999999927</v>
      </c>
      <c r="T39" s="40">
        <v>0</v>
      </c>
      <c r="U39" s="40">
        <f t="shared" si="9"/>
        <v>6069.4</v>
      </c>
      <c r="V39" s="37">
        <v>889.5</v>
      </c>
      <c r="W39" s="57">
        <v>6958.9</v>
      </c>
      <c r="X39" s="58">
        <f t="shared" si="15"/>
        <v>0</v>
      </c>
      <c r="Y39" s="55">
        <v>6958.9</v>
      </c>
      <c r="Z39" s="56"/>
      <c r="AA39" s="55">
        <f t="shared" si="36"/>
        <v>6958.9</v>
      </c>
      <c r="AB39" s="77"/>
      <c r="AC39" s="76">
        <f t="shared" si="62"/>
        <v>6958.9</v>
      </c>
      <c r="AD39" s="64"/>
      <c r="AE39" s="78">
        <f t="shared" si="11"/>
        <v>6958.9</v>
      </c>
      <c r="AF39" s="56"/>
      <c r="AG39" s="77">
        <f t="shared" si="16"/>
        <v>6958.9</v>
      </c>
      <c r="AH39" s="64"/>
      <c r="AI39" s="77">
        <f t="shared" si="12"/>
        <v>6958.9</v>
      </c>
      <c r="AJ39" s="84"/>
      <c r="AK39" s="77">
        <f t="shared" si="17"/>
        <v>6958.9</v>
      </c>
      <c r="AL39" s="8">
        <v>1681.7</v>
      </c>
      <c r="AM39" s="77">
        <f t="shared" si="18"/>
        <v>8640.6</v>
      </c>
      <c r="AN39" s="84"/>
      <c r="AO39" s="77">
        <f t="shared" si="19"/>
        <v>8640.6</v>
      </c>
      <c r="AP39" s="100"/>
      <c r="AQ39" s="77">
        <f t="shared" si="54"/>
        <v>8640.6</v>
      </c>
      <c r="AR39" s="8">
        <v>6958.9</v>
      </c>
      <c r="AS39" s="8">
        <f t="shared" si="20"/>
        <v>-1681.7000000000007</v>
      </c>
      <c r="AT39" s="56"/>
      <c r="AU39" s="8">
        <f t="shared" si="21"/>
        <v>6958.9</v>
      </c>
      <c r="AV39" s="8"/>
      <c r="AW39" s="31">
        <f t="shared" si="35"/>
        <v>6958.9</v>
      </c>
      <c r="AX39" s="31"/>
      <c r="AY39" s="58">
        <f t="shared" si="61"/>
        <v>6958.9</v>
      </c>
      <c r="AZ39" s="15"/>
      <c r="BA39" s="58">
        <f t="shared" si="24"/>
        <v>6958.9</v>
      </c>
      <c r="BB39" s="77">
        <v>6958.9</v>
      </c>
      <c r="BC39" s="56"/>
      <c r="BD39" s="77">
        <f t="shared" si="25"/>
        <v>6958.9</v>
      </c>
      <c r="BE39" s="64"/>
      <c r="BF39" s="212">
        <f t="shared" si="63"/>
        <v>6958.9</v>
      </c>
      <c r="BG39" s="56"/>
      <c r="BH39" s="233">
        <f t="shared" si="26"/>
        <v>6958.9</v>
      </c>
      <c r="BI39" s="239"/>
      <c r="BJ39" s="252">
        <f t="shared" si="27"/>
        <v>6958.9</v>
      </c>
      <c r="BK39" s="255"/>
      <c r="BL39" s="252">
        <f t="shared" si="28"/>
        <v>6958.9</v>
      </c>
      <c r="BM39" s="255"/>
      <c r="BN39" s="240">
        <f t="shared" si="29"/>
        <v>6958.9</v>
      </c>
    </row>
    <row r="40" spans="1:66" ht="98.25" customHeight="1">
      <c r="A40" s="11" t="s">
        <v>6</v>
      </c>
      <c r="B40" s="56" t="s">
        <v>33</v>
      </c>
      <c r="C40" s="44" t="s">
        <v>148</v>
      </c>
      <c r="D40" s="8"/>
      <c r="E40" s="33">
        <v>3591.4</v>
      </c>
      <c r="F40" s="33"/>
      <c r="G40" s="33"/>
      <c r="H40" s="33">
        <f t="shared" si="60"/>
        <v>0</v>
      </c>
      <c r="I40" s="8">
        <v>24245.200000000001</v>
      </c>
      <c r="J40" s="31">
        <f t="shared" si="64"/>
        <v>24245.200000000001</v>
      </c>
      <c r="K40" s="56"/>
      <c r="L40" s="31">
        <f t="shared" si="65"/>
        <v>24245.200000000001</v>
      </c>
      <c r="M40" s="56"/>
      <c r="N40" s="33">
        <v>1827</v>
      </c>
      <c r="O40" s="40">
        <v>26072.2</v>
      </c>
      <c r="P40" s="37"/>
      <c r="Q40" s="40">
        <f t="shared" si="8"/>
        <v>26072.2</v>
      </c>
      <c r="R40" s="40">
        <v>27003</v>
      </c>
      <c r="S40" s="109">
        <f t="shared" si="13"/>
        <v>930.79999999999927</v>
      </c>
      <c r="T40" s="40">
        <v>1473.7</v>
      </c>
      <c r="U40" s="40">
        <f t="shared" si="9"/>
        <v>28476.7</v>
      </c>
      <c r="V40" s="15"/>
      <c r="W40" s="57">
        <v>28476.7</v>
      </c>
      <c r="X40" s="58">
        <f t="shared" si="15"/>
        <v>3376.7000000000007</v>
      </c>
      <c r="Y40" s="55">
        <v>31853.4</v>
      </c>
      <c r="Z40" s="56"/>
      <c r="AA40" s="55">
        <f t="shared" si="36"/>
        <v>31853.4</v>
      </c>
      <c r="AB40" s="77">
        <v>2734.2</v>
      </c>
      <c r="AC40" s="76">
        <f>SUM(AA40:AB40)</f>
        <v>34587.599999999999</v>
      </c>
      <c r="AD40" s="64"/>
      <c r="AE40" s="78">
        <f t="shared" si="11"/>
        <v>34587.599999999999</v>
      </c>
      <c r="AF40" s="56"/>
      <c r="AG40" s="77">
        <f t="shared" si="16"/>
        <v>34587.599999999999</v>
      </c>
      <c r="AH40" s="64"/>
      <c r="AI40" s="77">
        <f t="shared" si="12"/>
        <v>34587.599999999999</v>
      </c>
      <c r="AJ40" s="84"/>
      <c r="AK40" s="77">
        <f t="shared" si="17"/>
        <v>34587.599999999999</v>
      </c>
      <c r="AL40" s="15"/>
      <c r="AM40" s="77">
        <f t="shared" si="18"/>
        <v>34587.599999999999</v>
      </c>
      <c r="AN40" s="84"/>
      <c r="AO40" s="77">
        <f t="shared" si="19"/>
        <v>34587.599999999999</v>
      </c>
      <c r="AP40" s="100"/>
      <c r="AQ40" s="77">
        <f t="shared" si="54"/>
        <v>34587.599999999999</v>
      </c>
      <c r="AR40" s="8">
        <v>41874.300000000003</v>
      </c>
      <c r="AS40" s="8">
        <f t="shared" si="20"/>
        <v>7286.7000000000044</v>
      </c>
      <c r="AT40" s="8">
        <v>2660.8</v>
      </c>
      <c r="AU40" s="8">
        <f t="shared" si="21"/>
        <v>44535.100000000006</v>
      </c>
      <c r="AV40" s="8"/>
      <c r="AW40" s="31">
        <v>47342</v>
      </c>
      <c r="AX40" s="31"/>
      <c r="AY40" s="58">
        <f t="shared" si="61"/>
        <v>47342</v>
      </c>
      <c r="AZ40" s="15"/>
      <c r="BA40" s="58">
        <f t="shared" si="24"/>
        <v>47342</v>
      </c>
      <c r="BB40" s="77">
        <v>47342</v>
      </c>
      <c r="BC40" s="56"/>
      <c r="BD40" s="77">
        <f t="shared" si="25"/>
        <v>47342</v>
      </c>
      <c r="BE40" s="64"/>
      <c r="BF40" s="212">
        <f t="shared" si="63"/>
        <v>47342</v>
      </c>
      <c r="BG40" s="204">
        <v>8959.2000000000007</v>
      </c>
      <c r="BH40" s="233">
        <f t="shared" si="26"/>
        <v>56301.2</v>
      </c>
      <c r="BI40" s="239"/>
      <c r="BJ40" s="252">
        <f t="shared" si="27"/>
        <v>56301.2</v>
      </c>
      <c r="BK40" s="255"/>
      <c r="BL40" s="252">
        <f t="shared" si="28"/>
        <v>56301.2</v>
      </c>
      <c r="BM40" s="255"/>
      <c r="BN40" s="240">
        <f t="shared" si="29"/>
        <v>56301.2</v>
      </c>
    </row>
    <row r="41" spans="1:66" ht="78.75" customHeight="1">
      <c r="A41" s="11" t="s">
        <v>6</v>
      </c>
      <c r="B41" s="56" t="s">
        <v>33</v>
      </c>
      <c r="C41" s="44" t="s">
        <v>149</v>
      </c>
      <c r="D41" s="8"/>
      <c r="E41" s="33">
        <v>0</v>
      </c>
      <c r="F41" s="33"/>
      <c r="G41" s="33">
        <v>152.9</v>
      </c>
      <c r="H41" s="33">
        <f t="shared" si="60"/>
        <v>152.9</v>
      </c>
      <c r="I41" s="8">
        <v>107.8</v>
      </c>
      <c r="J41" s="31">
        <f t="shared" si="64"/>
        <v>260.7</v>
      </c>
      <c r="K41" s="56"/>
      <c r="L41" s="31">
        <f t="shared" si="65"/>
        <v>260.7</v>
      </c>
      <c r="M41" s="56"/>
      <c r="N41" s="33"/>
      <c r="O41" s="40">
        <v>260.7</v>
      </c>
      <c r="P41" s="37">
        <v>-4.4000000000000004</v>
      </c>
      <c r="Q41" s="40">
        <f t="shared" si="8"/>
        <v>256.3</v>
      </c>
      <c r="R41" s="40">
        <v>260.7</v>
      </c>
      <c r="S41" s="109">
        <f t="shared" si="13"/>
        <v>4.3999999999999773</v>
      </c>
      <c r="T41" s="64"/>
      <c r="U41" s="40">
        <f t="shared" si="9"/>
        <v>260.7</v>
      </c>
      <c r="V41" s="15"/>
      <c r="W41" s="57">
        <v>310</v>
      </c>
      <c r="X41" s="58">
        <f t="shared" si="15"/>
        <v>0</v>
      </c>
      <c r="Y41" s="55">
        <v>310</v>
      </c>
      <c r="Z41" s="56"/>
      <c r="AA41" s="55">
        <f t="shared" si="36"/>
        <v>310</v>
      </c>
      <c r="AB41" s="77"/>
      <c r="AC41" s="76">
        <f t="shared" si="62"/>
        <v>310</v>
      </c>
      <c r="AD41" s="64"/>
      <c r="AE41" s="78">
        <f t="shared" si="11"/>
        <v>310</v>
      </c>
      <c r="AF41" s="56"/>
      <c r="AG41" s="77">
        <f t="shared" si="16"/>
        <v>310</v>
      </c>
      <c r="AH41" s="64"/>
      <c r="AI41" s="77">
        <f t="shared" si="12"/>
        <v>310</v>
      </c>
      <c r="AJ41" s="84"/>
      <c r="AK41" s="77">
        <f t="shared" si="17"/>
        <v>310</v>
      </c>
      <c r="AL41" s="15"/>
      <c r="AM41" s="77">
        <f t="shared" si="18"/>
        <v>310</v>
      </c>
      <c r="AN41" s="8">
        <v>-235.6</v>
      </c>
      <c r="AO41" s="77">
        <f t="shared" si="19"/>
        <v>74.400000000000006</v>
      </c>
      <c r="AP41" s="100"/>
      <c r="AQ41" s="77">
        <f t="shared" si="54"/>
        <v>74.400000000000006</v>
      </c>
      <c r="AR41" s="8">
        <v>310</v>
      </c>
      <c r="AS41" s="8">
        <f t="shared" si="20"/>
        <v>235.6</v>
      </c>
      <c r="AT41" s="56"/>
      <c r="AU41" s="8">
        <f t="shared" si="21"/>
        <v>310</v>
      </c>
      <c r="AV41" s="8"/>
      <c r="AW41" s="31">
        <f t="shared" si="35"/>
        <v>310</v>
      </c>
      <c r="AX41" s="31"/>
      <c r="AY41" s="58">
        <f t="shared" si="61"/>
        <v>310</v>
      </c>
      <c r="AZ41" s="15"/>
      <c r="BA41" s="58">
        <f t="shared" si="24"/>
        <v>310</v>
      </c>
      <c r="BB41" s="77">
        <v>319</v>
      </c>
      <c r="BC41" s="56"/>
      <c r="BD41" s="77">
        <f t="shared" si="25"/>
        <v>319</v>
      </c>
      <c r="BE41" s="64"/>
      <c r="BF41" s="212">
        <f t="shared" si="63"/>
        <v>319</v>
      </c>
      <c r="BG41" s="56"/>
      <c r="BH41" s="233">
        <f t="shared" si="26"/>
        <v>319</v>
      </c>
      <c r="BI41" s="239"/>
      <c r="BJ41" s="252">
        <f t="shared" si="27"/>
        <v>319</v>
      </c>
      <c r="BK41" s="255"/>
      <c r="BL41" s="252">
        <f t="shared" si="28"/>
        <v>319</v>
      </c>
      <c r="BM41" s="255"/>
      <c r="BN41" s="240">
        <f t="shared" si="29"/>
        <v>319</v>
      </c>
    </row>
    <row r="42" spans="1:66" ht="0.75" hidden="1" customHeight="1">
      <c r="A42" s="11" t="s">
        <v>6</v>
      </c>
      <c r="B42" s="56" t="s">
        <v>33</v>
      </c>
      <c r="C42" s="44" t="s">
        <v>50</v>
      </c>
      <c r="D42" s="8"/>
      <c r="E42" s="33"/>
      <c r="F42" s="33"/>
      <c r="G42" s="33"/>
      <c r="H42" s="33">
        <f t="shared" si="60"/>
        <v>0</v>
      </c>
      <c r="I42" s="8">
        <v>462.3</v>
      </c>
      <c r="J42" s="31">
        <f t="shared" si="64"/>
        <v>462.3</v>
      </c>
      <c r="K42" s="56"/>
      <c r="L42" s="31">
        <f t="shared" si="65"/>
        <v>462.3</v>
      </c>
      <c r="M42" s="56"/>
      <c r="N42" s="33">
        <v>-115.4</v>
      </c>
      <c r="O42" s="40">
        <v>346.9</v>
      </c>
      <c r="P42" s="37">
        <v>289.7</v>
      </c>
      <c r="Q42" s="40">
        <f t="shared" si="8"/>
        <v>636.59999999999991</v>
      </c>
      <c r="R42" s="40"/>
      <c r="S42" s="109">
        <f t="shared" si="13"/>
        <v>-636.59999999999991</v>
      </c>
      <c r="T42" s="64"/>
      <c r="U42" s="40">
        <f t="shared" si="9"/>
        <v>0</v>
      </c>
      <c r="V42" s="15"/>
      <c r="W42" s="57">
        <f t="shared" si="14"/>
        <v>0</v>
      </c>
      <c r="X42" s="58">
        <f t="shared" si="15"/>
        <v>0</v>
      </c>
      <c r="Y42" s="55"/>
      <c r="Z42" s="56"/>
      <c r="AA42" s="55">
        <f t="shared" si="36"/>
        <v>0</v>
      </c>
      <c r="AB42" s="77"/>
      <c r="AC42" s="76">
        <f t="shared" si="62"/>
        <v>0</v>
      </c>
      <c r="AD42" s="64"/>
      <c r="AE42" s="78">
        <f t="shared" si="11"/>
        <v>0</v>
      </c>
      <c r="AF42" s="56"/>
      <c r="AG42" s="77">
        <f t="shared" si="16"/>
        <v>0</v>
      </c>
      <c r="AH42" s="64"/>
      <c r="AI42" s="77">
        <f t="shared" si="12"/>
        <v>0</v>
      </c>
      <c r="AJ42" s="84"/>
      <c r="AK42" s="77">
        <f t="shared" si="17"/>
        <v>0</v>
      </c>
      <c r="AL42" s="15"/>
      <c r="AM42" s="77">
        <f t="shared" si="18"/>
        <v>0</v>
      </c>
      <c r="AN42" s="84"/>
      <c r="AO42" s="77">
        <f t="shared" si="19"/>
        <v>0</v>
      </c>
      <c r="AP42" s="100"/>
      <c r="AQ42" s="77">
        <f t="shared" si="54"/>
        <v>0</v>
      </c>
      <c r="AR42" s="8"/>
      <c r="AS42" s="8">
        <f t="shared" si="20"/>
        <v>0</v>
      </c>
      <c r="AT42" s="56"/>
      <c r="AU42" s="8">
        <f t="shared" si="21"/>
        <v>0</v>
      </c>
      <c r="AV42" s="8"/>
      <c r="AW42" s="31">
        <f t="shared" si="35"/>
        <v>0</v>
      </c>
      <c r="AX42" s="31"/>
      <c r="AY42" s="58">
        <f t="shared" si="61"/>
        <v>0</v>
      </c>
      <c r="AZ42" s="15"/>
      <c r="BA42" s="58">
        <f t="shared" si="24"/>
        <v>0</v>
      </c>
      <c r="BB42" s="77"/>
      <c r="BC42" s="56"/>
      <c r="BD42" s="77">
        <f t="shared" si="25"/>
        <v>0</v>
      </c>
      <c r="BE42" s="64"/>
      <c r="BF42" s="212">
        <f t="shared" si="63"/>
        <v>0</v>
      </c>
      <c r="BG42" s="56"/>
      <c r="BH42" s="233">
        <f t="shared" si="26"/>
        <v>0</v>
      </c>
      <c r="BI42" s="239"/>
      <c r="BJ42" s="252">
        <f t="shared" si="27"/>
        <v>0</v>
      </c>
      <c r="BK42" s="255"/>
      <c r="BL42" s="252">
        <f t="shared" si="28"/>
        <v>0</v>
      </c>
      <c r="BM42" s="255"/>
      <c r="BN42" s="240">
        <f t="shared" si="29"/>
        <v>0</v>
      </c>
    </row>
    <row r="43" spans="1:66" ht="39.75" hidden="1" customHeight="1">
      <c r="A43" s="11" t="s">
        <v>6</v>
      </c>
      <c r="B43" s="56" t="s">
        <v>18</v>
      </c>
      <c r="C43" s="44" t="s">
        <v>59</v>
      </c>
      <c r="D43" s="8"/>
      <c r="E43" s="33"/>
      <c r="F43" s="33"/>
      <c r="G43" s="33"/>
      <c r="H43" s="33"/>
      <c r="I43" s="8"/>
      <c r="J43" s="31"/>
      <c r="K43" s="56"/>
      <c r="L43" s="31"/>
      <c r="M43" s="56"/>
      <c r="N43" s="33">
        <v>5000</v>
      </c>
      <c r="O43" s="40">
        <v>5000</v>
      </c>
      <c r="P43" s="37"/>
      <c r="Q43" s="40">
        <f t="shared" si="8"/>
        <v>5000</v>
      </c>
      <c r="R43" s="40"/>
      <c r="S43" s="109">
        <f t="shared" si="13"/>
        <v>-5000</v>
      </c>
      <c r="T43" s="64"/>
      <c r="U43" s="40">
        <f t="shared" si="9"/>
        <v>0</v>
      </c>
      <c r="V43" s="15"/>
      <c r="W43" s="57">
        <f t="shared" si="14"/>
        <v>0</v>
      </c>
      <c r="X43" s="58">
        <f t="shared" si="15"/>
        <v>0</v>
      </c>
      <c r="Y43" s="55"/>
      <c r="Z43" s="56"/>
      <c r="AA43" s="55">
        <f t="shared" si="36"/>
        <v>0</v>
      </c>
      <c r="AB43" s="77"/>
      <c r="AC43" s="76">
        <f t="shared" si="62"/>
        <v>0</v>
      </c>
      <c r="AD43" s="64"/>
      <c r="AE43" s="78">
        <f t="shared" si="11"/>
        <v>0</v>
      </c>
      <c r="AF43" s="56"/>
      <c r="AG43" s="77">
        <f t="shared" si="16"/>
        <v>0</v>
      </c>
      <c r="AH43" s="64"/>
      <c r="AI43" s="77">
        <f t="shared" si="12"/>
        <v>0</v>
      </c>
      <c r="AJ43" s="84"/>
      <c r="AK43" s="77">
        <f t="shared" si="17"/>
        <v>0</v>
      </c>
      <c r="AL43" s="15"/>
      <c r="AM43" s="77">
        <f t="shared" si="18"/>
        <v>0</v>
      </c>
      <c r="AN43" s="84"/>
      <c r="AO43" s="77">
        <f t="shared" si="19"/>
        <v>0</v>
      </c>
      <c r="AP43" s="100"/>
      <c r="AQ43" s="77">
        <f t="shared" si="54"/>
        <v>0</v>
      </c>
      <c r="AR43" s="8"/>
      <c r="AS43" s="8">
        <f t="shared" si="20"/>
        <v>0</v>
      </c>
      <c r="AT43" s="56"/>
      <c r="AU43" s="8">
        <f t="shared" si="21"/>
        <v>0</v>
      </c>
      <c r="AV43" s="8"/>
      <c r="AW43" s="31">
        <f t="shared" si="35"/>
        <v>0</v>
      </c>
      <c r="AX43" s="31"/>
      <c r="AY43" s="58">
        <f t="shared" si="61"/>
        <v>0</v>
      </c>
      <c r="AZ43" s="15"/>
      <c r="BA43" s="58">
        <v>601.79999999999995</v>
      </c>
      <c r="BB43" s="77"/>
      <c r="BC43" s="56"/>
      <c r="BD43" s="77">
        <f t="shared" si="25"/>
        <v>0</v>
      </c>
      <c r="BE43" s="64"/>
      <c r="BF43" s="212">
        <f t="shared" si="63"/>
        <v>0</v>
      </c>
      <c r="BG43" s="56"/>
      <c r="BH43" s="233">
        <f t="shared" si="26"/>
        <v>0</v>
      </c>
      <c r="BI43" s="239"/>
      <c r="BJ43" s="252">
        <f t="shared" si="27"/>
        <v>0</v>
      </c>
      <c r="BK43" s="255"/>
      <c r="BL43" s="252">
        <f t="shared" si="28"/>
        <v>0</v>
      </c>
      <c r="BM43" s="255"/>
      <c r="BN43" s="240">
        <f t="shared" si="29"/>
        <v>0</v>
      </c>
    </row>
    <row r="44" spans="1:66" ht="43.5" hidden="1" customHeight="1">
      <c r="A44" s="11" t="s">
        <v>8</v>
      </c>
      <c r="B44" s="56" t="s">
        <v>33</v>
      </c>
      <c r="C44" s="44" t="s">
        <v>106</v>
      </c>
      <c r="D44" s="8"/>
      <c r="E44" s="33"/>
      <c r="F44" s="33"/>
      <c r="G44" s="33"/>
      <c r="H44" s="33"/>
      <c r="I44" s="8"/>
      <c r="J44" s="31"/>
      <c r="K44" s="56"/>
      <c r="L44" s="31"/>
      <c r="M44" s="56"/>
      <c r="N44" s="33"/>
      <c r="O44" s="40"/>
      <c r="P44" s="37"/>
      <c r="Q44" s="40"/>
      <c r="R44" s="40"/>
      <c r="S44" s="109"/>
      <c r="T44" s="64"/>
      <c r="U44" s="40"/>
      <c r="V44" s="15"/>
      <c r="W44" s="57"/>
      <c r="X44" s="58"/>
      <c r="Y44" s="55"/>
      <c r="Z44" s="56"/>
      <c r="AA44" s="55"/>
      <c r="AB44" s="77"/>
      <c r="AC44" s="76"/>
      <c r="AD44" s="64"/>
      <c r="AE44" s="78"/>
      <c r="AF44" s="56"/>
      <c r="AG44" s="77"/>
      <c r="AH44" s="64"/>
      <c r="AI44" s="77"/>
      <c r="AJ44" s="84"/>
      <c r="AK44" s="77"/>
      <c r="AL44" s="15"/>
      <c r="AM44" s="77"/>
      <c r="AN44" s="84"/>
      <c r="AO44" s="77"/>
      <c r="AP44" s="100"/>
      <c r="AQ44" s="77"/>
      <c r="AR44" s="8"/>
      <c r="AS44" s="8"/>
      <c r="AT44" s="56"/>
      <c r="AU44" s="8"/>
      <c r="AV44" s="8"/>
      <c r="AW44" s="31">
        <v>0</v>
      </c>
      <c r="AX44" s="31">
        <v>101</v>
      </c>
      <c r="AY44" s="58">
        <f t="shared" si="61"/>
        <v>101</v>
      </c>
      <c r="AZ44" s="15"/>
      <c r="BA44" s="58">
        <f t="shared" si="24"/>
        <v>101</v>
      </c>
      <c r="BB44" s="77"/>
      <c r="BC44" s="56"/>
      <c r="BD44" s="77">
        <f t="shared" si="25"/>
        <v>0</v>
      </c>
      <c r="BE44" s="64"/>
      <c r="BF44" s="212">
        <f t="shared" si="63"/>
        <v>0</v>
      </c>
      <c r="BG44" s="56"/>
      <c r="BH44" s="233">
        <f t="shared" si="26"/>
        <v>0</v>
      </c>
      <c r="BI44" s="239"/>
      <c r="BJ44" s="252">
        <f t="shared" si="27"/>
        <v>0</v>
      </c>
      <c r="BK44" s="255"/>
      <c r="BL44" s="252">
        <f t="shared" si="28"/>
        <v>0</v>
      </c>
      <c r="BM44" s="255"/>
      <c r="BN44" s="240">
        <f t="shared" si="29"/>
        <v>0</v>
      </c>
    </row>
    <row r="45" spans="1:66" ht="60.75" hidden="1" customHeight="1">
      <c r="A45" s="11" t="s">
        <v>8</v>
      </c>
      <c r="B45" s="56" t="s">
        <v>33</v>
      </c>
      <c r="C45" s="44" t="s">
        <v>119</v>
      </c>
      <c r="D45" s="8"/>
      <c r="E45" s="33"/>
      <c r="F45" s="33"/>
      <c r="G45" s="33"/>
      <c r="H45" s="33"/>
      <c r="I45" s="8"/>
      <c r="J45" s="31"/>
      <c r="K45" s="56"/>
      <c r="L45" s="31"/>
      <c r="M45" s="56"/>
      <c r="N45" s="33"/>
      <c r="O45" s="40"/>
      <c r="P45" s="37"/>
      <c r="Q45" s="40"/>
      <c r="R45" s="40"/>
      <c r="S45" s="109"/>
      <c r="T45" s="64"/>
      <c r="U45" s="40"/>
      <c r="V45" s="15"/>
      <c r="W45" s="57"/>
      <c r="X45" s="58"/>
      <c r="Y45" s="55"/>
      <c r="Z45" s="56"/>
      <c r="AA45" s="55"/>
      <c r="AB45" s="77"/>
      <c r="AC45" s="76"/>
      <c r="AD45" s="64"/>
      <c r="AE45" s="78"/>
      <c r="AF45" s="56"/>
      <c r="AG45" s="77"/>
      <c r="AH45" s="64"/>
      <c r="AI45" s="77"/>
      <c r="AJ45" s="84"/>
      <c r="AK45" s="77"/>
      <c r="AL45" s="15"/>
      <c r="AM45" s="77"/>
      <c r="AN45" s="84"/>
      <c r="AO45" s="77"/>
      <c r="AP45" s="100"/>
      <c r="AQ45" s="77"/>
      <c r="AR45" s="8"/>
      <c r="AS45" s="8"/>
      <c r="AT45" s="56"/>
      <c r="AU45" s="8"/>
      <c r="AV45" s="8"/>
      <c r="AW45" s="31"/>
      <c r="AX45" s="31"/>
      <c r="AY45" s="58"/>
      <c r="AZ45" s="15"/>
      <c r="BA45" s="58"/>
      <c r="BB45" s="77"/>
      <c r="BC45" s="56"/>
      <c r="BD45" s="77"/>
      <c r="BE45" s="64"/>
      <c r="BF45" s="212"/>
      <c r="BG45" s="56"/>
      <c r="BH45" s="233">
        <f>SUM(BF45:BG45)</f>
        <v>0</v>
      </c>
      <c r="BI45" s="239"/>
      <c r="BJ45" s="252">
        <f t="shared" si="27"/>
        <v>0</v>
      </c>
      <c r="BK45" s="255"/>
      <c r="BL45" s="252">
        <f t="shared" si="28"/>
        <v>0</v>
      </c>
      <c r="BM45" s="255"/>
      <c r="BN45" s="240">
        <f t="shared" si="29"/>
        <v>0</v>
      </c>
    </row>
    <row r="46" spans="1:66" ht="64.5" customHeight="1">
      <c r="A46" s="11" t="s">
        <v>8</v>
      </c>
      <c r="B46" s="56" t="s">
        <v>33</v>
      </c>
      <c r="C46" s="44" t="s">
        <v>150</v>
      </c>
      <c r="D46" s="8">
        <v>4948.3</v>
      </c>
      <c r="E46" s="33">
        <v>5725.6</v>
      </c>
      <c r="F46" s="33">
        <v>4654.8999999999996</v>
      </c>
      <c r="G46" s="33">
        <v>572.6</v>
      </c>
      <c r="H46" s="33">
        <f t="shared" si="60"/>
        <v>5227.5</v>
      </c>
      <c r="I46" s="8">
        <v>517.70000000000005</v>
      </c>
      <c r="J46" s="31">
        <f t="shared" ref="J46:J52" si="66">SUM(H46,I46)</f>
        <v>5745.2</v>
      </c>
      <c r="K46" s="56"/>
      <c r="L46" s="31">
        <f t="shared" ref="L46:L52" si="67">SUM(J46,K46)</f>
        <v>5745.2</v>
      </c>
      <c r="M46" s="56"/>
      <c r="N46" s="33"/>
      <c r="O46" s="40">
        <v>5745.2</v>
      </c>
      <c r="P46" s="37"/>
      <c r="Q46" s="40">
        <f t="shared" si="8"/>
        <v>5745.2</v>
      </c>
      <c r="R46" s="40">
        <v>6923.5</v>
      </c>
      <c r="S46" s="109">
        <f t="shared" si="13"/>
        <v>1178.3000000000002</v>
      </c>
      <c r="T46" s="40">
        <v>0</v>
      </c>
      <c r="U46" s="40">
        <f t="shared" si="9"/>
        <v>6923.5</v>
      </c>
      <c r="V46" s="37">
        <v>1505</v>
      </c>
      <c r="W46" s="57">
        <v>8428.5</v>
      </c>
      <c r="X46" s="58">
        <f t="shared" si="15"/>
        <v>0</v>
      </c>
      <c r="Y46" s="55">
        <v>8428.5</v>
      </c>
      <c r="Z46" s="56"/>
      <c r="AA46" s="55">
        <f t="shared" si="36"/>
        <v>8428.5</v>
      </c>
      <c r="AB46" s="77"/>
      <c r="AC46" s="76">
        <f t="shared" si="62"/>
        <v>8428.5</v>
      </c>
      <c r="AD46" s="64"/>
      <c r="AE46" s="78">
        <f t="shared" si="11"/>
        <v>8428.5</v>
      </c>
      <c r="AF46" s="56"/>
      <c r="AG46" s="77">
        <f t="shared" si="16"/>
        <v>8428.5</v>
      </c>
      <c r="AH46" s="64"/>
      <c r="AI46" s="77">
        <f t="shared" si="12"/>
        <v>8428.5</v>
      </c>
      <c r="AJ46" s="84"/>
      <c r="AK46" s="77">
        <f t="shared" si="17"/>
        <v>8428.5</v>
      </c>
      <c r="AL46" s="95"/>
      <c r="AM46" s="77">
        <f t="shared" si="18"/>
        <v>8428.5</v>
      </c>
      <c r="AN46" s="84"/>
      <c r="AO46" s="77">
        <f t="shared" si="19"/>
        <v>8428.5</v>
      </c>
      <c r="AP46" s="100"/>
      <c r="AQ46" s="77">
        <f t="shared" si="54"/>
        <v>8428.5</v>
      </c>
      <c r="AR46" s="8">
        <v>8428.5</v>
      </c>
      <c r="AS46" s="8">
        <f t="shared" si="20"/>
        <v>0</v>
      </c>
      <c r="AT46" s="56"/>
      <c r="AU46" s="8">
        <f t="shared" si="21"/>
        <v>8428.5</v>
      </c>
      <c r="AV46" s="8"/>
      <c r="AW46" s="31">
        <v>12104.3</v>
      </c>
      <c r="AX46" s="31"/>
      <c r="AY46" s="58">
        <f t="shared" si="61"/>
        <v>12104.3</v>
      </c>
      <c r="AZ46" s="15"/>
      <c r="BA46" s="58">
        <f t="shared" si="24"/>
        <v>12104.3</v>
      </c>
      <c r="BB46" s="77">
        <v>12104.3</v>
      </c>
      <c r="BC46" s="56"/>
      <c r="BD46" s="77">
        <f t="shared" si="25"/>
        <v>12104.3</v>
      </c>
      <c r="BE46" s="64"/>
      <c r="BF46" s="212">
        <f t="shared" si="63"/>
        <v>12104.3</v>
      </c>
      <c r="BG46" s="204">
        <v>70.099999999999994</v>
      </c>
      <c r="BH46" s="233">
        <f t="shared" si="26"/>
        <v>12174.4</v>
      </c>
      <c r="BI46" s="239"/>
      <c r="BJ46" s="252">
        <f t="shared" si="27"/>
        <v>12174.4</v>
      </c>
      <c r="BK46" s="255"/>
      <c r="BL46" s="252">
        <f t="shared" si="28"/>
        <v>12174.4</v>
      </c>
      <c r="BM46" s="255"/>
      <c r="BN46" s="240">
        <f t="shared" si="29"/>
        <v>12174.4</v>
      </c>
    </row>
    <row r="47" spans="1:66" ht="102" customHeight="1">
      <c r="A47" s="11" t="s">
        <v>8</v>
      </c>
      <c r="B47" s="56" t="s">
        <v>33</v>
      </c>
      <c r="C47" s="44" t="s">
        <v>151</v>
      </c>
      <c r="D47" s="8">
        <v>3718.6</v>
      </c>
      <c r="E47" s="33">
        <v>4348.7</v>
      </c>
      <c r="F47" s="33">
        <v>3535.5</v>
      </c>
      <c r="G47" s="33">
        <v>434.9</v>
      </c>
      <c r="H47" s="33">
        <f t="shared" si="60"/>
        <v>3970.4</v>
      </c>
      <c r="I47" s="8">
        <v>354</v>
      </c>
      <c r="J47" s="31">
        <f t="shared" si="66"/>
        <v>4324.3999999999996</v>
      </c>
      <c r="K47" s="56"/>
      <c r="L47" s="31">
        <f t="shared" si="67"/>
        <v>4324.3999999999996</v>
      </c>
      <c r="M47" s="56"/>
      <c r="N47" s="33"/>
      <c r="O47" s="40">
        <v>4324.3999999999996</v>
      </c>
      <c r="P47" s="37"/>
      <c r="Q47" s="40">
        <f t="shared" si="8"/>
        <v>4324.3999999999996</v>
      </c>
      <c r="R47" s="40">
        <v>4250.7</v>
      </c>
      <c r="S47" s="109">
        <f t="shared" si="13"/>
        <v>-73.699999999999818</v>
      </c>
      <c r="T47" s="40">
        <v>0</v>
      </c>
      <c r="U47" s="40">
        <f t="shared" si="9"/>
        <v>4250.7</v>
      </c>
      <c r="V47" s="37">
        <v>1714.2</v>
      </c>
      <c r="W47" s="57">
        <v>5964.9</v>
      </c>
      <c r="X47" s="58">
        <f t="shared" si="15"/>
        <v>0</v>
      </c>
      <c r="Y47" s="55">
        <v>5964.9</v>
      </c>
      <c r="Z47" s="56"/>
      <c r="AA47" s="55">
        <f t="shared" si="36"/>
        <v>5964.9</v>
      </c>
      <c r="AB47" s="77"/>
      <c r="AC47" s="76">
        <f t="shared" si="62"/>
        <v>5964.9</v>
      </c>
      <c r="AD47" s="64"/>
      <c r="AE47" s="78">
        <f t="shared" si="11"/>
        <v>5964.9</v>
      </c>
      <c r="AF47" s="56"/>
      <c r="AG47" s="77">
        <f t="shared" si="16"/>
        <v>5964.9</v>
      </c>
      <c r="AH47" s="64"/>
      <c r="AI47" s="77">
        <f t="shared" si="12"/>
        <v>5964.9</v>
      </c>
      <c r="AJ47" s="84"/>
      <c r="AK47" s="77">
        <f t="shared" si="17"/>
        <v>5964.9</v>
      </c>
      <c r="AL47" s="217"/>
      <c r="AM47" s="77">
        <f t="shared" si="18"/>
        <v>5964.9</v>
      </c>
      <c r="AN47" s="84"/>
      <c r="AO47" s="77">
        <f t="shared" si="19"/>
        <v>5964.9</v>
      </c>
      <c r="AP47" s="100"/>
      <c r="AQ47" s="77">
        <f t="shared" si="54"/>
        <v>5964.9</v>
      </c>
      <c r="AR47" s="8">
        <v>5964.9</v>
      </c>
      <c r="AS47" s="8">
        <f t="shared" si="20"/>
        <v>0</v>
      </c>
      <c r="AT47" s="56"/>
      <c r="AU47" s="8">
        <f t="shared" si="21"/>
        <v>5964.9</v>
      </c>
      <c r="AV47" s="8"/>
      <c r="AW47" s="31">
        <v>6037.4</v>
      </c>
      <c r="AX47" s="31"/>
      <c r="AY47" s="58">
        <f t="shared" si="61"/>
        <v>6037.4</v>
      </c>
      <c r="AZ47" s="15"/>
      <c r="BA47" s="58">
        <f t="shared" si="24"/>
        <v>6037.4</v>
      </c>
      <c r="BB47" s="77">
        <v>6037.6</v>
      </c>
      <c r="BC47" s="56"/>
      <c r="BD47" s="77">
        <f t="shared" si="25"/>
        <v>6037.6</v>
      </c>
      <c r="BE47" s="64"/>
      <c r="BF47" s="212">
        <v>6037.6</v>
      </c>
      <c r="BG47" s="204">
        <v>397.8</v>
      </c>
      <c r="BH47" s="233">
        <f t="shared" si="26"/>
        <v>6435.4000000000005</v>
      </c>
      <c r="BI47" s="239"/>
      <c r="BJ47" s="252">
        <f t="shared" si="27"/>
        <v>6435.4000000000005</v>
      </c>
      <c r="BK47" s="255"/>
      <c r="BL47" s="252">
        <f t="shared" si="28"/>
        <v>6435.4000000000005</v>
      </c>
      <c r="BM47" s="255"/>
      <c r="BN47" s="240">
        <f t="shared" si="29"/>
        <v>6435.4000000000005</v>
      </c>
    </row>
    <row r="48" spans="1:66" ht="80.25" customHeight="1">
      <c r="A48" s="11" t="s">
        <v>23</v>
      </c>
      <c r="B48" s="56" t="s">
        <v>33</v>
      </c>
      <c r="C48" s="44" t="s">
        <v>152</v>
      </c>
      <c r="D48" s="8">
        <v>84154.6</v>
      </c>
      <c r="E48" s="33">
        <v>29574.776250000003</v>
      </c>
      <c r="F48" s="33">
        <v>100539.1</v>
      </c>
      <c r="G48" s="33"/>
      <c r="H48" s="33">
        <f t="shared" si="60"/>
        <v>100539.1</v>
      </c>
      <c r="I48" s="8">
        <v>-10539.1</v>
      </c>
      <c r="J48" s="31">
        <f t="shared" si="66"/>
        <v>90000</v>
      </c>
      <c r="K48" s="56"/>
      <c r="L48" s="31">
        <f t="shared" si="67"/>
        <v>90000</v>
      </c>
      <c r="M48" s="56"/>
      <c r="N48" s="33">
        <v>539.1</v>
      </c>
      <c r="O48" s="40">
        <v>90539.1</v>
      </c>
      <c r="P48" s="37"/>
      <c r="Q48" s="40">
        <f t="shared" si="8"/>
        <v>90539.1</v>
      </c>
      <c r="R48" s="40">
        <v>67266</v>
      </c>
      <c r="S48" s="109">
        <f t="shared" si="13"/>
        <v>-23273.100000000006</v>
      </c>
      <c r="T48" s="64"/>
      <c r="U48" s="40">
        <v>66726.899999999994</v>
      </c>
      <c r="V48" s="59"/>
      <c r="W48" s="57">
        <v>452.3</v>
      </c>
      <c r="X48" s="58">
        <f t="shared" si="15"/>
        <v>0</v>
      </c>
      <c r="Y48" s="55">
        <v>452.3</v>
      </c>
      <c r="Z48" s="56"/>
      <c r="AA48" s="55">
        <f t="shared" si="36"/>
        <v>452.3</v>
      </c>
      <c r="AB48" s="77"/>
      <c r="AC48" s="76">
        <f t="shared" si="62"/>
        <v>452.3</v>
      </c>
      <c r="AD48" s="64"/>
      <c r="AE48" s="78">
        <f t="shared" si="11"/>
        <v>452.3</v>
      </c>
      <c r="AF48" s="56"/>
      <c r="AG48" s="77">
        <f t="shared" si="16"/>
        <v>452.3</v>
      </c>
      <c r="AH48" s="64"/>
      <c r="AI48" s="77">
        <f t="shared" si="12"/>
        <v>452.3</v>
      </c>
      <c r="AJ48" s="84"/>
      <c r="AK48" s="77">
        <f t="shared" si="17"/>
        <v>452.3</v>
      </c>
      <c r="AL48" s="15"/>
      <c r="AM48" s="77">
        <f t="shared" si="18"/>
        <v>452.3</v>
      </c>
      <c r="AN48" s="84"/>
      <c r="AO48" s="77">
        <f t="shared" si="19"/>
        <v>452.3</v>
      </c>
      <c r="AP48" s="100"/>
      <c r="AQ48" s="77">
        <f t="shared" si="54"/>
        <v>452.3</v>
      </c>
      <c r="AR48" s="8">
        <v>452.3</v>
      </c>
      <c r="AS48" s="8">
        <f t="shared" si="20"/>
        <v>0</v>
      </c>
      <c r="AT48" s="56"/>
      <c r="AU48" s="8">
        <f t="shared" si="21"/>
        <v>452.3</v>
      </c>
      <c r="AV48" s="8"/>
      <c r="AW48" s="31">
        <f t="shared" si="35"/>
        <v>452.3</v>
      </c>
      <c r="AX48" s="31"/>
      <c r="AY48" s="58">
        <f t="shared" si="61"/>
        <v>452.3</v>
      </c>
      <c r="AZ48" s="15"/>
      <c r="BA48" s="58">
        <f t="shared" si="24"/>
        <v>452.3</v>
      </c>
      <c r="BB48" s="77">
        <v>52627.4</v>
      </c>
      <c r="BC48" s="56"/>
      <c r="BD48" s="77">
        <f t="shared" si="25"/>
        <v>52627.4</v>
      </c>
      <c r="BE48" s="64"/>
      <c r="BF48" s="212">
        <v>52175.1</v>
      </c>
      <c r="BG48" s="56"/>
      <c r="BH48" s="233">
        <f t="shared" si="26"/>
        <v>52175.1</v>
      </c>
      <c r="BI48" s="239"/>
      <c r="BJ48" s="252">
        <f t="shared" si="27"/>
        <v>52175.1</v>
      </c>
      <c r="BK48" s="255"/>
      <c r="BL48" s="252">
        <f t="shared" si="28"/>
        <v>52175.1</v>
      </c>
      <c r="BM48" s="255"/>
      <c r="BN48" s="240">
        <f t="shared" si="29"/>
        <v>52175.1</v>
      </c>
    </row>
    <row r="49" spans="1:66" s="21" customFormat="1" ht="74.25" customHeight="1">
      <c r="A49" s="11" t="s">
        <v>23</v>
      </c>
      <c r="B49" s="56" t="s">
        <v>33</v>
      </c>
      <c r="C49" s="44" t="s">
        <v>152</v>
      </c>
      <c r="D49" s="8"/>
      <c r="E49" s="33"/>
      <c r="F49" s="33"/>
      <c r="G49" s="33"/>
      <c r="H49" s="33"/>
      <c r="I49" s="8"/>
      <c r="J49" s="31"/>
      <c r="K49" s="56"/>
      <c r="L49" s="31"/>
      <c r="M49" s="56"/>
      <c r="N49" s="33"/>
      <c r="O49" s="40"/>
      <c r="P49" s="37"/>
      <c r="Q49" s="40"/>
      <c r="R49" s="40"/>
      <c r="S49" s="109"/>
      <c r="T49" s="64"/>
      <c r="U49" s="40"/>
      <c r="V49" s="59"/>
      <c r="W49" s="57"/>
      <c r="X49" s="58"/>
      <c r="Y49" s="55"/>
      <c r="Z49" s="56"/>
      <c r="AA49" s="55"/>
      <c r="AB49" s="77"/>
      <c r="AC49" s="76"/>
      <c r="AD49" s="64"/>
      <c r="AE49" s="78"/>
      <c r="AF49" s="56"/>
      <c r="AG49" s="77"/>
      <c r="AH49" s="64"/>
      <c r="AI49" s="77"/>
      <c r="AJ49" s="84"/>
      <c r="AK49" s="77"/>
      <c r="AL49" s="15"/>
      <c r="AM49" s="77"/>
      <c r="AN49" s="84"/>
      <c r="AO49" s="77"/>
      <c r="AP49" s="100"/>
      <c r="AQ49" s="77">
        <v>0</v>
      </c>
      <c r="AR49" s="8">
        <v>5225</v>
      </c>
      <c r="AS49" s="8">
        <f t="shared" si="20"/>
        <v>5225</v>
      </c>
      <c r="AT49" s="56"/>
      <c r="AU49" s="8">
        <f t="shared" si="21"/>
        <v>5225</v>
      </c>
      <c r="AV49" s="8"/>
      <c r="AW49" s="31">
        <v>6124.72</v>
      </c>
      <c r="AX49" s="31">
        <v>1410.4739999999999</v>
      </c>
      <c r="AY49" s="58">
        <f t="shared" si="61"/>
        <v>7535.1940000000004</v>
      </c>
      <c r="AZ49" s="15"/>
      <c r="BA49" s="58">
        <f t="shared" si="24"/>
        <v>7535.1940000000004</v>
      </c>
      <c r="BB49" s="77"/>
      <c r="BC49" s="56"/>
      <c r="BD49" s="77">
        <f t="shared" si="25"/>
        <v>0</v>
      </c>
      <c r="BE49" s="64"/>
      <c r="BF49" s="212">
        <v>452.3</v>
      </c>
      <c r="BG49" s="56"/>
      <c r="BH49" s="233">
        <f t="shared" si="26"/>
        <v>452.3</v>
      </c>
      <c r="BI49" s="241"/>
      <c r="BJ49" s="252">
        <f t="shared" si="27"/>
        <v>452.3</v>
      </c>
      <c r="BK49" s="254"/>
      <c r="BL49" s="252">
        <f t="shared" si="28"/>
        <v>452.3</v>
      </c>
      <c r="BM49" s="254"/>
      <c r="BN49" s="240">
        <f t="shared" si="29"/>
        <v>452.3</v>
      </c>
    </row>
    <row r="50" spans="1:66" s="21" customFormat="1" ht="0.75" hidden="1" customHeight="1">
      <c r="A50" s="11" t="s">
        <v>23</v>
      </c>
      <c r="B50" s="56" t="s">
        <v>33</v>
      </c>
      <c r="C50" s="44" t="s">
        <v>48</v>
      </c>
      <c r="D50" s="8"/>
      <c r="E50" s="33">
        <v>0</v>
      </c>
      <c r="F50" s="33"/>
      <c r="G50" s="33"/>
      <c r="H50" s="33">
        <f t="shared" si="60"/>
        <v>0</v>
      </c>
      <c r="I50" s="8">
        <v>566.4</v>
      </c>
      <c r="J50" s="31">
        <f t="shared" si="66"/>
        <v>566.4</v>
      </c>
      <c r="K50" s="56"/>
      <c r="L50" s="31">
        <f t="shared" si="67"/>
        <v>566.4</v>
      </c>
      <c r="M50" s="56"/>
      <c r="N50" s="33"/>
      <c r="O50" s="40">
        <v>566.4</v>
      </c>
      <c r="P50" s="37"/>
      <c r="Q50" s="40">
        <f t="shared" si="8"/>
        <v>566.4</v>
      </c>
      <c r="R50" s="40"/>
      <c r="S50" s="109">
        <f t="shared" si="13"/>
        <v>-566.4</v>
      </c>
      <c r="T50" s="64"/>
      <c r="U50" s="40">
        <f t="shared" si="9"/>
        <v>0</v>
      </c>
      <c r="V50" s="15"/>
      <c r="W50" s="57">
        <f t="shared" ref="W50:W52" si="68">SUM(U50:V50)</f>
        <v>0</v>
      </c>
      <c r="X50" s="58">
        <f t="shared" si="15"/>
        <v>0</v>
      </c>
      <c r="Y50" s="55"/>
      <c r="Z50" s="56"/>
      <c r="AA50" s="55">
        <f t="shared" si="36"/>
        <v>0</v>
      </c>
      <c r="AB50" s="77"/>
      <c r="AC50" s="76">
        <f t="shared" si="62"/>
        <v>0</v>
      </c>
      <c r="AD50" s="64"/>
      <c r="AE50" s="78">
        <f t="shared" si="11"/>
        <v>0</v>
      </c>
      <c r="AF50" s="56"/>
      <c r="AG50" s="77">
        <f t="shared" si="16"/>
        <v>0</v>
      </c>
      <c r="AH50" s="64"/>
      <c r="AI50" s="77">
        <f t="shared" si="12"/>
        <v>0</v>
      </c>
      <c r="AJ50" s="84"/>
      <c r="AK50" s="77">
        <f t="shared" si="17"/>
        <v>0</v>
      </c>
      <c r="AL50" s="15"/>
      <c r="AM50" s="77">
        <f t="shared" si="18"/>
        <v>0</v>
      </c>
      <c r="AN50" s="84"/>
      <c r="AO50" s="77">
        <f t="shared" si="19"/>
        <v>0</v>
      </c>
      <c r="AP50" s="100"/>
      <c r="AQ50" s="77">
        <f t="shared" si="54"/>
        <v>0</v>
      </c>
      <c r="AR50" s="8"/>
      <c r="AS50" s="8">
        <f t="shared" si="20"/>
        <v>0</v>
      </c>
      <c r="AT50" s="56"/>
      <c r="AU50" s="8">
        <f t="shared" si="21"/>
        <v>0</v>
      </c>
      <c r="AV50" s="8"/>
      <c r="AW50" s="31">
        <f t="shared" si="35"/>
        <v>0</v>
      </c>
      <c r="AX50" s="31"/>
      <c r="AY50" s="58">
        <f t="shared" si="61"/>
        <v>0</v>
      </c>
      <c r="AZ50" s="15"/>
      <c r="BA50" s="58">
        <f t="shared" si="24"/>
        <v>0</v>
      </c>
      <c r="BB50" s="77"/>
      <c r="BC50" s="56"/>
      <c r="BD50" s="77">
        <f t="shared" si="25"/>
        <v>0</v>
      </c>
      <c r="BE50" s="64"/>
      <c r="BF50" s="212">
        <f t="shared" si="63"/>
        <v>0</v>
      </c>
      <c r="BG50" s="56"/>
      <c r="BH50" s="233">
        <f t="shared" si="26"/>
        <v>0</v>
      </c>
      <c r="BI50" s="241"/>
      <c r="BJ50" s="252">
        <f t="shared" si="27"/>
        <v>0</v>
      </c>
      <c r="BK50" s="254"/>
      <c r="BL50" s="252">
        <f t="shared" si="28"/>
        <v>0</v>
      </c>
      <c r="BM50" s="254"/>
      <c r="BN50" s="240">
        <f t="shared" si="29"/>
        <v>0</v>
      </c>
    </row>
    <row r="51" spans="1:66" ht="87" customHeight="1">
      <c r="A51" s="11" t="s">
        <v>23</v>
      </c>
      <c r="B51" s="56" t="s">
        <v>33</v>
      </c>
      <c r="C51" s="44" t="s">
        <v>153</v>
      </c>
      <c r="D51" s="10"/>
      <c r="E51" s="33"/>
      <c r="F51" s="33"/>
      <c r="G51" s="33"/>
      <c r="H51" s="33">
        <f t="shared" si="60"/>
        <v>0</v>
      </c>
      <c r="I51" s="8">
        <v>1863.9</v>
      </c>
      <c r="J51" s="31">
        <f t="shared" si="66"/>
        <v>1863.9</v>
      </c>
      <c r="K51" s="39"/>
      <c r="L51" s="31">
        <f t="shared" si="67"/>
        <v>1863.9</v>
      </c>
      <c r="M51" s="39"/>
      <c r="N51" s="109"/>
      <c r="O51" s="40">
        <v>1863.9</v>
      </c>
      <c r="P51" s="43"/>
      <c r="Q51" s="40">
        <f t="shared" si="8"/>
        <v>1863.9</v>
      </c>
      <c r="R51" s="40">
        <v>634.29999999999995</v>
      </c>
      <c r="S51" s="109">
        <f t="shared" si="13"/>
        <v>-1229.6000000000001</v>
      </c>
      <c r="T51" s="45"/>
      <c r="U51" s="40">
        <f t="shared" si="9"/>
        <v>634.29999999999995</v>
      </c>
      <c r="V51" s="50"/>
      <c r="W51" s="57">
        <v>987.2</v>
      </c>
      <c r="X51" s="58">
        <f t="shared" si="15"/>
        <v>0</v>
      </c>
      <c r="Y51" s="55">
        <v>987.2</v>
      </c>
      <c r="Z51" s="56">
        <v>-2.7E-2</v>
      </c>
      <c r="AA51" s="55">
        <f t="shared" si="36"/>
        <v>987.173</v>
      </c>
      <c r="AB51" s="73"/>
      <c r="AC51" s="76">
        <f t="shared" si="62"/>
        <v>987.173</v>
      </c>
      <c r="AD51" s="45"/>
      <c r="AE51" s="78">
        <f t="shared" si="11"/>
        <v>987.173</v>
      </c>
      <c r="AF51" s="56"/>
      <c r="AG51" s="77">
        <f t="shared" si="16"/>
        <v>987.173</v>
      </c>
      <c r="AH51" s="45"/>
      <c r="AI51" s="77">
        <f t="shared" si="12"/>
        <v>987.173</v>
      </c>
      <c r="AJ51" s="83"/>
      <c r="AK51" s="77">
        <f t="shared" si="17"/>
        <v>987.173</v>
      </c>
      <c r="AL51" s="95"/>
      <c r="AM51" s="77">
        <f t="shared" si="18"/>
        <v>987.173</v>
      </c>
      <c r="AN51" s="83"/>
      <c r="AO51" s="77">
        <f t="shared" si="19"/>
        <v>987.173</v>
      </c>
      <c r="AP51" s="100"/>
      <c r="AQ51" s="77">
        <f t="shared" si="54"/>
        <v>987.173</v>
      </c>
      <c r="AR51" s="8">
        <v>987.2</v>
      </c>
      <c r="AS51" s="8">
        <f t="shared" si="20"/>
        <v>2.7000000000043656E-2</v>
      </c>
      <c r="AT51" s="39"/>
      <c r="AU51" s="8">
        <f t="shared" si="21"/>
        <v>987.2</v>
      </c>
      <c r="AV51" s="8"/>
      <c r="AW51" s="31">
        <v>987.173</v>
      </c>
      <c r="AX51" s="31"/>
      <c r="AY51" s="58">
        <f t="shared" si="61"/>
        <v>987.173</v>
      </c>
      <c r="AZ51" s="50"/>
      <c r="BA51" s="58">
        <f t="shared" si="24"/>
        <v>987.173</v>
      </c>
      <c r="BB51" s="77">
        <v>0</v>
      </c>
      <c r="BC51" s="77">
        <v>1397.9</v>
      </c>
      <c r="BD51" s="77">
        <f t="shared" si="25"/>
        <v>1397.9</v>
      </c>
      <c r="BE51" s="204">
        <v>2.2200000000000001E-2</v>
      </c>
      <c r="BF51" s="212">
        <v>1397.9222</v>
      </c>
      <c r="BG51" s="218"/>
      <c r="BH51" s="233">
        <f t="shared" si="26"/>
        <v>1397.9222</v>
      </c>
      <c r="BI51" s="239"/>
      <c r="BJ51" s="252">
        <f t="shared" si="27"/>
        <v>1397.9222</v>
      </c>
      <c r="BK51" s="255"/>
      <c r="BL51" s="252">
        <f t="shared" si="28"/>
        <v>1397.9222</v>
      </c>
      <c r="BM51" s="255"/>
      <c r="BN51" s="240">
        <f t="shared" si="29"/>
        <v>1397.9222</v>
      </c>
    </row>
    <row r="52" spans="1:66" ht="105.75" hidden="1" customHeight="1">
      <c r="A52" s="11" t="s">
        <v>23</v>
      </c>
      <c r="B52" s="56" t="s">
        <v>33</v>
      </c>
      <c r="C52" s="44" t="s">
        <v>49</v>
      </c>
      <c r="D52" s="10"/>
      <c r="E52" s="33"/>
      <c r="F52" s="33"/>
      <c r="G52" s="33"/>
      <c r="H52" s="33">
        <f t="shared" si="60"/>
        <v>0</v>
      </c>
      <c r="I52" s="8">
        <v>1738.5</v>
      </c>
      <c r="J52" s="31">
        <f t="shared" si="66"/>
        <v>1738.5</v>
      </c>
      <c r="K52" s="39"/>
      <c r="L52" s="31">
        <f t="shared" si="67"/>
        <v>1738.5</v>
      </c>
      <c r="M52" s="39"/>
      <c r="N52" s="109"/>
      <c r="O52" s="40">
        <v>1738.5</v>
      </c>
      <c r="P52" s="43"/>
      <c r="Q52" s="40">
        <f t="shared" si="8"/>
        <v>1738.5</v>
      </c>
      <c r="R52" s="40"/>
      <c r="S52" s="109">
        <f t="shared" si="13"/>
        <v>-1738.5</v>
      </c>
      <c r="T52" s="45"/>
      <c r="U52" s="40">
        <f t="shared" si="9"/>
        <v>0</v>
      </c>
      <c r="V52" s="50"/>
      <c r="W52" s="57">
        <f t="shared" si="68"/>
        <v>0</v>
      </c>
      <c r="X52" s="58">
        <f t="shared" si="15"/>
        <v>0</v>
      </c>
      <c r="Y52" s="65"/>
      <c r="Z52" s="56"/>
      <c r="AA52" s="55">
        <f t="shared" si="36"/>
        <v>0</v>
      </c>
      <c r="AB52" s="73"/>
      <c r="AC52" s="76">
        <f>SUM(AA52:AB52)</f>
        <v>0</v>
      </c>
      <c r="AD52" s="45"/>
      <c r="AE52" s="78">
        <f t="shared" si="11"/>
        <v>0</v>
      </c>
      <c r="AF52" s="56"/>
      <c r="AG52" s="77">
        <f t="shared" si="16"/>
        <v>0</v>
      </c>
      <c r="AH52" s="45"/>
      <c r="AI52" s="77">
        <f t="shared" si="12"/>
        <v>0</v>
      </c>
      <c r="AJ52" s="83"/>
      <c r="AK52" s="77">
        <f t="shared" si="17"/>
        <v>0</v>
      </c>
      <c r="AL52" s="50"/>
      <c r="AM52" s="77">
        <f t="shared" si="18"/>
        <v>0</v>
      </c>
      <c r="AN52" s="83"/>
      <c r="AO52" s="77">
        <f t="shared" si="19"/>
        <v>0</v>
      </c>
      <c r="AP52" s="100"/>
      <c r="AQ52" s="77">
        <f t="shared" si="54"/>
        <v>0</v>
      </c>
      <c r="AR52" s="8"/>
      <c r="AS52" s="8">
        <f t="shared" si="20"/>
        <v>0</v>
      </c>
      <c r="AT52" s="39"/>
      <c r="AU52" s="8">
        <f t="shared" si="21"/>
        <v>0</v>
      </c>
      <c r="AV52" s="8"/>
      <c r="AW52" s="31">
        <f t="shared" si="35"/>
        <v>0</v>
      </c>
      <c r="AX52" s="31"/>
      <c r="AY52" s="58">
        <f t="shared" si="61"/>
        <v>0</v>
      </c>
      <c r="AZ52" s="50"/>
      <c r="BA52" s="58">
        <f t="shared" si="24"/>
        <v>0</v>
      </c>
      <c r="BB52" s="73"/>
      <c r="BC52" s="39"/>
      <c r="BD52" s="77">
        <f t="shared" si="25"/>
        <v>0</v>
      </c>
      <c r="BE52" s="45"/>
      <c r="BF52" s="212">
        <f t="shared" si="63"/>
        <v>0</v>
      </c>
      <c r="BG52" s="39"/>
      <c r="BH52" s="233">
        <f t="shared" si="26"/>
        <v>0</v>
      </c>
      <c r="BI52" s="239"/>
      <c r="BJ52" s="252">
        <f t="shared" si="27"/>
        <v>0</v>
      </c>
      <c r="BK52" s="255"/>
      <c r="BL52" s="252">
        <f t="shared" si="28"/>
        <v>0</v>
      </c>
      <c r="BM52" s="255"/>
      <c r="BN52" s="240">
        <f t="shared" si="29"/>
        <v>0</v>
      </c>
    </row>
    <row r="53" spans="1:66" ht="60.75" hidden="1" customHeight="1">
      <c r="A53" s="51" t="s">
        <v>23</v>
      </c>
      <c r="B53" s="219" t="s">
        <v>33</v>
      </c>
      <c r="C53" s="44" t="s">
        <v>77</v>
      </c>
      <c r="D53" s="12"/>
      <c r="E53" s="33"/>
      <c r="F53" s="33"/>
      <c r="G53" s="33"/>
      <c r="H53" s="33"/>
      <c r="I53" s="8"/>
      <c r="J53" s="31"/>
      <c r="K53" s="8"/>
      <c r="L53" s="31"/>
      <c r="M53" s="39"/>
      <c r="N53" s="33"/>
      <c r="O53" s="40">
        <v>35955.828999999998</v>
      </c>
      <c r="P53" s="43"/>
      <c r="Q53" s="40">
        <f>P53+O53</f>
        <v>35955.828999999998</v>
      </c>
      <c r="R53" s="40"/>
      <c r="S53" s="109">
        <f t="shared" si="13"/>
        <v>-35955.828999999998</v>
      </c>
      <c r="T53" s="45"/>
      <c r="U53" s="40">
        <f t="shared" si="9"/>
        <v>0</v>
      </c>
      <c r="V53" s="50"/>
      <c r="W53" s="57">
        <v>22658.400000000001</v>
      </c>
      <c r="X53" s="58">
        <f>SUM(Y53-W53)</f>
        <v>0</v>
      </c>
      <c r="Y53" s="55">
        <v>22658.400000000001</v>
      </c>
      <c r="Z53" s="56"/>
      <c r="AA53" s="55">
        <f>SUM(Y53,Z53)</f>
        <v>22658.400000000001</v>
      </c>
      <c r="AB53" s="77"/>
      <c r="AC53" s="76">
        <f t="shared" si="62"/>
        <v>22658.400000000001</v>
      </c>
      <c r="AD53" s="64"/>
      <c r="AE53" s="78">
        <f t="shared" si="11"/>
        <v>22658.400000000001</v>
      </c>
      <c r="AF53" s="56"/>
      <c r="AG53" s="77">
        <f t="shared" si="16"/>
        <v>22658.400000000001</v>
      </c>
      <c r="AH53" s="64"/>
      <c r="AI53" s="77">
        <f t="shared" si="12"/>
        <v>22658.400000000001</v>
      </c>
      <c r="AJ53" s="84"/>
      <c r="AK53" s="77">
        <f t="shared" si="17"/>
        <v>22658.400000000001</v>
      </c>
      <c r="AL53" s="15"/>
      <c r="AM53" s="77">
        <f t="shared" si="18"/>
        <v>22658.400000000001</v>
      </c>
      <c r="AN53" s="84"/>
      <c r="AO53" s="77">
        <f t="shared" si="19"/>
        <v>22658.400000000001</v>
      </c>
      <c r="AP53" s="100"/>
      <c r="AQ53" s="77">
        <f t="shared" si="54"/>
        <v>22658.400000000001</v>
      </c>
      <c r="AR53" s="8"/>
      <c r="AS53" s="8">
        <f t="shared" si="20"/>
        <v>-22658.400000000001</v>
      </c>
      <c r="AT53" s="56"/>
      <c r="AU53" s="8">
        <f t="shared" si="21"/>
        <v>0</v>
      </c>
      <c r="AV53" s="8"/>
      <c r="AW53" s="31">
        <f t="shared" si="35"/>
        <v>0</v>
      </c>
      <c r="AX53" s="31"/>
      <c r="AY53" s="58">
        <f t="shared" si="61"/>
        <v>0</v>
      </c>
      <c r="AZ53" s="15"/>
      <c r="BA53" s="58">
        <f t="shared" si="24"/>
        <v>0</v>
      </c>
      <c r="BB53" s="77"/>
      <c r="BC53" s="56"/>
      <c r="BD53" s="77">
        <f t="shared" si="25"/>
        <v>0</v>
      </c>
      <c r="BE53" s="64"/>
      <c r="BF53" s="212">
        <f t="shared" si="63"/>
        <v>0</v>
      </c>
      <c r="BG53" s="56"/>
      <c r="BH53" s="233">
        <f t="shared" si="26"/>
        <v>0</v>
      </c>
      <c r="BI53" s="239"/>
      <c r="BJ53" s="252">
        <f t="shared" si="27"/>
        <v>0</v>
      </c>
      <c r="BK53" s="255"/>
      <c r="BL53" s="252">
        <f t="shared" si="28"/>
        <v>0</v>
      </c>
      <c r="BM53" s="255"/>
      <c r="BN53" s="240">
        <f t="shared" si="29"/>
        <v>0</v>
      </c>
    </row>
    <row r="54" spans="1:66" ht="153.75" customHeight="1">
      <c r="A54" s="11" t="s">
        <v>23</v>
      </c>
      <c r="B54" s="56" t="s">
        <v>33</v>
      </c>
      <c r="C54" s="44" t="s">
        <v>154</v>
      </c>
      <c r="D54" s="12"/>
      <c r="E54" s="33"/>
      <c r="F54" s="33"/>
      <c r="G54" s="33"/>
      <c r="H54" s="33"/>
      <c r="I54" s="8"/>
      <c r="J54" s="31"/>
      <c r="K54" s="8"/>
      <c r="L54" s="31"/>
      <c r="M54" s="39"/>
      <c r="N54" s="33"/>
      <c r="O54" s="40"/>
      <c r="P54" s="43"/>
      <c r="Q54" s="40"/>
      <c r="R54" s="40"/>
      <c r="S54" s="109"/>
      <c r="T54" s="45"/>
      <c r="U54" s="40"/>
      <c r="V54" s="50"/>
      <c r="W54" s="57"/>
      <c r="X54" s="58"/>
      <c r="Y54" s="55"/>
      <c r="Z54" s="56"/>
      <c r="AA54" s="55"/>
      <c r="AB54" s="77"/>
      <c r="AC54" s="76"/>
      <c r="AD54" s="64"/>
      <c r="AE54" s="78"/>
      <c r="AF54" s="56"/>
      <c r="AG54" s="77"/>
      <c r="AH54" s="64"/>
      <c r="AI54" s="77"/>
      <c r="AJ54" s="84"/>
      <c r="AK54" s="77"/>
      <c r="AL54" s="15"/>
      <c r="AM54" s="77"/>
      <c r="AN54" s="84"/>
      <c r="AO54" s="77"/>
      <c r="AP54" s="100"/>
      <c r="AQ54" s="77"/>
      <c r="AR54" s="8"/>
      <c r="AS54" s="8"/>
      <c r="AT54" s="56"/>
      <c r="AU54" s="8"/>
      <c r="AV54" s="8"/>
      <c r="AW54" s="31"/>
      <c r="AX54" s="31"/>
      <c r="AY54" s="58"/>
      <c r="AZ54" s="15"/>
      <c r="BA54" s="58">
        <v>0</v>
      </c>
      <c r="BB54" s="77">
        <v>66.599999999999994</v>
      </c>
      <c r="BC54" s="56"/>
      <c r="BD54" s="77">
        <f t="shared" si="25"/>
        <v>66.599999999999994</v>
      </c>
      <c r="BE54" s="64"/>
      <c r="BF54" s="212">
        <f t="shared" si="63"/>
        <v>66.599999999999994</v>
      </c>
      <c r="BG54" s="204">
        <v>0.04</v>
      </c>
      <c r="BH54" s="233">
        <f t="shared" si="26"/>
        <v>66.64</v>
      </c>
      <c r="BI54" s="239"/>
      <c r="BJ54" s="252">
        <f t="shared" si="27"/>
        <v>66.64</v>
      </c>
      <c r="BK54" s="255"/>
      <c r="BL54" s="252">
        <f t="shared" si="28"/>
        <v>66.64</v>
      </c>
      <c r="BM54" s="255"/>
      <c r="BN54" s="240">
        <f t="shared" si="29"/>
        <v>66.64</v>
      </c>
    </row>
    <row r="55" spans="1:66" ht="72" customHeight="1">
      <c r="A55" s="11" t="s">
        <v>23</v>
      </c>
      <c r="B55" s="56" t="s">
        <v>33</v>
      </c>
      <c r="C55" s="44" t="s">
        <v>155</v>
      </c>
      <c r="D55" s="12"/>
      <c r="E55" s="33"/>
      <c r="F55" s="33"/>
      <c r="G55" s="33"/>
      <c r="H55" s="33"/>
      <c r="I55" s="8"/>
      <c r="J55" s="31"/>
      <c r="K55" s="8"/>
      <c r="L55" s="8"/>
      <c r="M55" s="39"/>
      <c r="N55" s="109"/>
      <c r="O55" s="40"/>
      <c r="P55" s="43"/>
      <c r="Q55" s="40"/>
      <c r="R55" s="40"/>
      <c r="S55" s="109"/>
      <c r="T55" s="40"/>
      <c r="U55" s="40"/>
      <c r="V55" s="50"/>
      <c r="W55" s="57">
        <v>52.7</v>
      </c>
      <c r="X55" s="58">
        <f>SUM(Y55-W55)</f>
        <v>0</v>
      </c>
      <c r="Y55" s="55">
        <v>52.7</v>
      </c>
      <c r="Z55" s="56">
        <v>-3.7999999999999999E-2</v>
      </c>
      <c r="AA55" s="55">
        <f>SUM(Y55,Z55)</f>
        <v>52.662000000000006</v>
      </c>
      <c r="AB55" s="77"/>
      <c r="AC55" s="76">
        <f t="shared" si="62"/>
        <v>52.662000000000006</v>
      </c>
      <c r="AD55" s="63">
        <v>-1E-3</v>
      </c>
      <c r="AE55" s="78">
        <f t="shared" si="11"/>
        <v>52.661000000000008</v>
      </c>
      <c r="AF55" s="56"/>
      <c r="AG55" s="77">
        <f t="shared" si="16"/>
        <v>52.661000000000008</v>
      </c>
      <c r="AH55" s="64"/>
      <c r="AI55" s="77">
        <f t="shared" si="12"/>
        <v>52.661000000000008</v>
      </c>
      <c r="AJ55" s="84"/>
      <c r="AK55" s="77">
        <f t="shared" si="17"/>
        <v>52.661000000000008</v>
      </c>
      <c r="AL55" s="15"/>
      <c r="AM55" s="77">
        <f t="shared" si="18"/>
        <v>52.661000000000008</v>
      </c>
      <c r="AN55" s="84"/>
      <c r="AO55" s="77">
        <f t="shared" si="19"/>
        <v>52.661000000000008</v>
      </c>
      <c r="AP55" s="100"/>
      <c r="AQ55" s="77">
        <f t="shared" si="54"/>
        <v>52.661000000000008</v>
      </c>
      <c r="AR55" s="8">
        <v>129.80000000000001</v>
      </c>
      <c r="AS55" s="8">
        <f t="shared" si="20"/>
        <v>77.13900000000001</v>
      </c>
      <c r="AT55" s="56"/>
      <c r="AU55" s="8">
        <f t="shared" si="21"/>
        <v>129.80000000000001</v>
      </c>
      <c r="AV55" s="8"/>
      <c r="AW55" s="31">
        <v>129.75479999999999</v>
      </c>
      <c r="AX55" s="31"/>
      <c r="AY55" s="58">
        <f t="shared" si="61"/>
        <v>129.75479999999999</v>
      </c>
      <c r="AZ55" s="15"/>
      <c r="BA55" s="58">
        <f t="shared" si="24"/>
        <v>129.75479999999999</v>
      </c>
      <c r="BB55" s="77">
        <v>0</v>
      </c>
      <c r="BC55" s="8">
        <v>191.9</v>
      </c>
      <c r="BD55" s="77">
        <f t="shared" si="25"/>
        <v>191.9</v>
      </c>
      <c r="BE55" s="205">
        <v>1.9E-3</v>
      </c>
      <c r="BF55" s="212">
        <v>191.90190000000001</v>
      </c>
      <c r="BG55" s="56"/>
      <c r="BH55" s="233">
        <f t="shared" si="26"/>
        <v>191.90190000000001</v>
      </c>
      <c r="BI55" s="239"/>
      <c r="BJ55" s="252">
        <f t="shared" si="27"/>
        <v>191.90190000000001</v>
      </c>
      <c r="BK55" s="255"/>
      <c r="BL55" s="252">
        <f t="shared" si="28"/>
        <v>191.90190000000001</v>
      </c>
      <c r="BM55" s="255"/>
      <c r="BN55" s="240">
        <f t="shared" si="29"/>
        <v>191.90190000000001</v>
      </c>
    </row>
    <row r="56" spans="1:66" ht="112.5">
      <c r="A56" s="11" t="s">
        <v>23</v>
      </c>
      <c r="B56" s="56" t="s">
        <v>18</v>
      </c>
      <c r="C56" s="44" t="s">
        <v>156</v>
      </c>
      <c r="D56" s="8"/>
      <c r="E56" s="33"/>
      <c r="F56" s="33"/>
      <c r="G56" s="33"/>
      <c r="H56" s="33"/>
      <c r="I56" s="8"/>
      <c r="J56" s="31"/>
      <c r="K56" s="56"/>
      <c r="L56" s="31"/>
      <c r="M56" s="56"/>
      <c r="N56" s="33">
        <v>1070</v>
      </c>
      <c r="O56" s="40">
        <v>1070</v>
      </c>
      <c r="P56" s="37"/>
      <c r="Q56" s="40">
        <f>P56+O56</f>
        <v>1070</v>
      </c>
      <c r="R56" s="40">
        <v>1070</v>
      </c>
      <c r="S56" s="109">
        <f>R56-Q56</f>
        <v>0</v>
      </c>
      <c r="T56" s="64"/>
      <c r="U56" s="40">
        <f>R56+T56</f>
        <v>1070</v>
      </c>
      <c r="V56" s="15"/>
      <c r="W56" s="57">
        <v>1070</v>
      </c>
      <c r="X56" s="58">
        <f>SUM(Y56-W56)</f>
        <v>113</v>
      </c>
      <c r="Y56" s="55">
        <v>1183</v>
      </c>
      <c r="Z56" s="56"/>
      <c r="AA56" s="55">
        <f>SUM(Y56,Z56)</f>
        <v>1183</v>
      </c>
      <c r="AB56" s="77">
        <v>1667</v>
      </c>
      <c r="AC56" s="76">
        <f t="shared" si="62"/>
        <v>2850</v>
      </c>
      <c r="AD56" s="64"/>
      <c r="AE56" s="78">
        <f t="shared" si="11"/>
        <v>2850</v>
      </c>
      <c r="AF56" s="56"/>
      <c r="AG56" s="77">
        <f t="shared" si="16"/>
        <v>2850</v>
      </c>
      <c r="AH56" s="64"/>
      <c r="AI56" s="77">
        <f t="shared" si="12"/>
        <v>2850</v>
      </c>
      <c r="AJ56" s="84"/>
      <c r="AK56" s="77">
        <f t="shared" si="17"/>
        <v>2850</v>
      </c>
      <c r="AL56" s="15"/>
      <c r="AM56" s="77">
        <f t="shared" si="18"/>
        <v>2850</v>
      </c>
      <c r="AN56" s="84"/>
      <c r="AO56" s="77">
        <f t="shared" si="19"/>
        <v>2850</v>
      </c>
      <c r="AP56" s="100"/>
      <c r="AQ56" s="77">
        <f t="shared" si="54"/>
        <v>2850</v>
      </c>
      <c r="AR56" s="8"/>
      <c r="AS56" s="8">
        <f t="shared" si="20"/>
        <v>-2850</v>
      </c>
      <c r="AT56" s="56"/>
      <c r="AU56" s="8">
        <f t="shared" si="21"/>
        <v>0</v>
      </c>
      <c r="AV56" s="8"/>
      <c r="AW56" s="31">
        <v>1427</v>
      </c>
      <c r="AX56" s="31"/>
      <c r="AY56" s="58">
        <f t="shared" si="61"/>
        <v>1427</v>
      </c>
      <c r="AZ56" s="15"/>
      <c r="BA56" s="58">
        <f t="shared" si="24"/>
        <v>1427</v>
      </c>
      <c r="BB56" s="77">
        <v>2850</v>
      </c>
      <c r="BC56" s="8">
        <v>-1423</v>
      </c>
      <c r="BD56" s="77">
        <f t="shared" si="25"/>
        <v>1427</v>
      </c>
      <c r="BE56" s="64"/>
      <c r="BF56" s="212">
        <f t="shared" si="63"/>
        <v>1427</v>
      </c>
      <c r="BG56" s="56"/>
      <c r="BH56" s="233">
        <f t="shared" si="26"/>
        <v>1427</v>
      </c>
      <c r="BI56" s="239"/>
      <c r="BJ56" s="252">
        <f t="shared" si="27"/>
        <v>1427</v>
      </c>
      <c r="BK56" s="255"/>
      <c r="BL56" s="252">
        <f t="shared" si="28"/>
        <v>1427</v>
      </c>
      <c r="BM56" s="255"/>
      <c r="BN56" s="240">
        <f t="shared" si="29"/>
        <v>1427</v>
      </c>
    </row>
    <row r="57" spans="1:66" s="21" customFormat="1" ht="56.25" hidden="1">
      <c r="A57" s="11" t="s">
        <v>22</v>
      </c>
      <c r="B57" s="56" t="s">
        <v>33</v>
      </c>
      <c r="C57" s="44" t="s">
        <v>105</v>
      </c>
      <c r="D57" s="8"/>
      <c r="E57" s="33"/>
      <c r="F57" s="33"/>
      <c r="G57" s="33"/>
      <c r="H57" s="33"/>
      <c r="I57" s="8"/>
      <c r="J57" s="31"/>
      <c r="K57" s="56"/>
      <c r="L57" s="31"/>
      <c r="M57" s="56"/>
      <c r="N57" s="33"/>
      <c r="O57" s="40"/>
      <c r="P57" s="37"/>
      <c r="Q57" s="40"/>
      <c r="R57" s="40"/>
      <c r="S57" s="109"/>
      <c r="T57" s="64"/>
      <c r="U57" s="40"/>
      <c r="V57" s="15"/>
      <c r="W57" s="57"/>
      <c r="X57" s="58"/>
      <c r="Y57" s="55"/>
      <c r="Z57" s="56"/>
      <c r="AA57" s="55"/>
      <c r="AB57" s="77"/>
      <c r="AC57" s="76"/>
      <c r="AD57" s="64"/>
      <c r="AE57" s="78"/>
      <c r="AF57" s="56"/>
      <c r="AG57" s="77"/>
      <c r="AH57" s="64"/>
      <c r="AI57" s="77"/>
      <c r="AJ57" s="84"/>
      <c r="AK57" s="77"/>
      <c r="AL57" s="15"/>
      <c r="AM57" s="77"/>
      <c r="AN57" s="84"/>
      <c r="AO57" s="77"/>
      <c r="AP57" s="100"/>
      <c r="AQ57" s="77"/>
      <c r="AR57" s="8"/>
      <c r="AS57" s="8"/>
      <c r="AT57" s="56"/>
      <c r="AU57" s="8"/>
      <c r="AV57" s="8"/>
      <c r="AW57" s="31">
        <v>55.3</v>
      </c>
      <c r="AX57" s="31"/>
      <c r="AY57" s="58">
        <f t="shared" ref="AY57" si="69">SUM(AW57:AX57)</f>
        <v>55.3</v>
      </c>
      <c r="AZ57" s="15"/>
      <c r="BA57" s="58">
        <f t="shared" si="24"/>
        <v>55.3</v>
      </c>
      <c r="BB57" s="77"/>
      <c r="BC57" s="56"/>
      <c r="BD57" s="77">
        <f t="shared" si="25"/>
        <v>0</v>
      </c>
      <c r="BE57" s="64"/>
      <c r="BF57" s="212">
        <f t="shared" si="63"/>
        <v>0</v>
      </c>
      <c r="BG57" s="56"/>
      <c r="BH57" s="233">
        <f t="shared" si="26"/>
        <v>0</v>
      </c>
      <c r="BI57" s="241"/>
      <c r="BJ57" s="252">
        <f t="shared" si="27"/>
        <v>0</v>
      </c>
      <c r="BK57" s="254"/>
      <c r="BL57" s="252">
        <f t="shared" si="28"/>
        <v>0</v>
      </c>
      <c r="BM57" s="254"/>
      <c r="BN57" s="240">
        <f t="shared" si="29"/>
        <v>0</v>
      </c>
    </row>
    <row r="58" spans="1:66" s="21" customFormat="1" ht="57" customHeight="1">
      <c r="A58" s="11" t="s">
        <v>22</v>
      </c>
      <c r="B58" s="56" t="s">
        <v>33</v>
      </c>
      <c r="C58" s="44" t="s">
        <v>157</v>
      </c>
      <c r="D58" s="8"/>
      <c r="E58" s="33"/>
      <c r="F58" s="33"/>
      <c r="G58" s="33"/>
      <c r="H58" s="33"/>
      <c r="I58" s="8"/>
      <c r="J58" s="31"/>
      <c r="K58" s="56"/>
      <c r="L58" s="31"/>
      <c r="M58" s="56"/>
      <c r="N58" s="33"/>
      <c r="O58" s="40"/>
      <c r="P58" s="37"/>
      <c r="Q58" s="40"/>
      <c r="R58" s="40"/>
      <c r="S58" s="109"/>
      <c r="T58" s="64"/>
      <c r="U58" s="40">
        <v>44</v>
      </c>
      <c r="V58" s="37">
        <v>56</v>
      </c>
      <c r="W58" s="57">
        <v>100</v>
      </c>
      <c r="X58" s="58">
        <f t="shared" si="15"/>
        <v>0</v>
      </c>
      <c r="Y58" s="55">
        <v>100</v>
      </c>
      <c r="Z58" s="56"/>
      <c r="AA58" s="55">
        <f t="shared" si="36"/>
        <v>100</v>
      </c>
      <c r="AB58" s="77"/>
      <c r="AC58" s="76">
        <f t="shared" si="62"/>
        <v>100</v>
      </c>
      <c r="AD58" s="64"/>
      <c r="AE58" s="78">
        <f t="shared" si="11"/>
        <v>100</v>
      </c>
      <c r="AF58" s="56"/>
      <c r="AG58" s="77">
        <f t="shared" si="16"/>
        <v>100</v>
      </c>
      <c r="AH58" s="64"/>
      <c r="AI58" s="77">
        <f t="shared" si="12"/>
        <v>100</v>
      </c>
      <c r="AJ58" s="84"/>
      <c r="AK58" s="77">
        <f t="shared" si="17"/>
        <v>100</v>
      </c>
      <c r="AL58" s="15"/>
      <c r="AM58" s="77">
        <f t="shared" si="18"/>
        <v>100</v>
      </c>
      <c r="AN58" s="84"/>
      <c r="AO58" s="77">
        <f t="shared" si="19"/>
        <v>100</v>
      </c>
      <c r="AP58" s="100"/>
      <c r="AQ58" s="77">
        <f t="shared" si="54"/>
        <v>100</v>
      </c>
      <c r="AR58" s="8">
        <v>100</v>
      </c>
      <c r="AS58" s="8">
        <f t="shared" si="20"/>
        <v>0</v>
      </c>
      <c r="AT58" s="56"/>
      <c r="AU58" s="8">
        <f t="shared" si="21"/>
        <v>100</v>
      </c>
      <c r="AV58" s="8"/>
      <c r="AW58" s="31">
        <f t="shared" si="35"/>
        <v>100</v>
      </c>
      <c r="AX58" s="31"/>
      <c r="AY58" s="58">
        <f t="shared" si="61"/>
        <v>100</v>
      </c>
      <c r="AZ58" s="15"/>
      <c r="BA58" s="58">
        <f t="shared" si="24"/>
        <v>100</v>
      </c>
      <c r="BB58" s="77">
        <v>100</v>
      </c>
      <c r="BC58" s="56"/>
      <c r="BD58" s="77">
        <f t="shared" si="25"/>
        <v>100</v>
      </c>
      <c r="BE58" s="64"/>
      <c r="BF58" s="212">
        <f t="shared" si="63"/>
        <v>100</v>
      </c>
      <c r="BG58" s="56"/>
      <c r="BH58" s="233">
        <f t="shared" si="26"/>
        <v>100</v>
      </c>
      <c r="BI58" s="241"/>
      <c r="BJ58" s="252">
        <f t="shared" si="27"/>
        <v>100</v>
      </c>
      <c r="BK58" s="254"/>
      <c r="BL58" s="252">
        <f t="shared" si="28"/>
        <v>100</v>
      </c>
      <c r="BM58" s="254"/>
      <c r="BN58" s="240">
        <f t="shared" si="29"/>
        <v>100</v>
      </c>
    </row>
    <row r="59" spans="1:66" s="24" customFormat="1" ht="37.5">
      <c r="A59" s="70" t="s">
        <v>4</v>
      </c>
      <c r="B59" s="220" t="s">
        <v>34</v>
      </c>
      <c r="C59" s="264" t="s">
        <v>16</v>
      </c>
      <c r="D59" s="109">
        <f t="shared" ref="D59:N59" si="70">SUM(D60:D60,D81,D82)</f>
        <v>1546.2</v>
      </c>
      <c r="E59" s="109">
        <f t="shared" si="70"/>
        <v>1546.2</v>
      </c>
      <c r="F59" s="109">
        <f t="shared" si="70"/>
        <v>1475.3</v>
      </c>
      <c r="G59" s="109">
        <f t="shared" si="70"/>
        <v>0</v>
      </c>
      <c r="H59" s="109">
        <f t="shared" si="70"/>
        <v>1475.3</v>
      </c>
      <c r="I59" s="9">
        <f t="shared" si="70"/>
        <v>1</v>
      </c>
      <c r="J59" s="109">
        <f t="shared" si="70"/>
        <v>1476.3</v>
      </c>
      <c r="K59" s="109">
        <f t="shared" si="70"/>
        <v>0</v>
      </c>
      <c r="L59" s="109">
        <f t="shared" si="70"/>
        <v>1476.3</v>
      </c>
      <c r="M59" s="109">
        <f t="shared" si="70"/>
        <v>0</v>
      </c>
      <c r="N59" s="109">
        <f t="shared" si="70"/>
        <v>0</v>
      </c>
      <c r="O59" s="41">
        <f>O60+O61+O81+O82</f>
        <v>85336.8</v>
      </c>
      <c r="P59" s="109">
        <f>P61</f>
        <v>3.7000000000000171</v>
      </c>
      <c r="Q59" s="41">
        <f>P59+O59</f>
        <v>85340.5</v>
      </c>
      <c r="R59" s="41">
        <f>SUM(R60)+R61+R81+R82</f>
        <v>75842.499999999971</v>
      </c>
      <c r="S59" s="41">
        <f>SUM(S60)+S61+S81+S82</f>
        <v>-9498.0000000000018</v>
      </c>
      <c r="T59" s="41">
        <f>SUM(T60)+T61+T81+T82</f>
        <v>455.6</v>
      </c>
      <c r="U59" s="41">
        <f t="shared" ref="U59:Z59" si="71">SUM(U60,U61,U80,U81,U82)</f>
        <v>76543.749999999971</v>
      </c>
      <c r="V59" s="41">
        <f t="shared" si="71"/>
        <v>1823.6020000000001</v>
      </c>
      <c r="W59" s="41">
        <f t="shared" si="71"/>
        <v>79620.2</v>
      </c>
      <c r="X59" s="52">
        <f t="shared" si="71"/>
        <v>12249.600000000002</v>
      </c>
      <c r="Y59" s="54">
        <f t="shared" si="71"/>
        <v>91884.4</v>
      </c>
      <c r="Z59" s="54">
        <f t="shared" si="71"/>
        <v>3.9E-2</v>
      </c>
      <c r="AA59" s="72">
        <f t="shared" ref="AA59:AU59" si="72">SUM(AA60,AA61,AA81,AA82)</f>
        <v>91884.438999999998</v>
      </c>
      <c r="AB59" s="72">
        <f t="shared" si="72"/>
        <v>696.44599999999991</v>
      </c>
      <c r="AC59" s="72">
        <f t="shared" si="72"/>
        <v>92580.88499999998</v>
      </c>
      <c r="AD59" s="72">
        <f t="shared" si="72"/>
        <v>-9.6380000000000017</v>
      </c>
      <c r="AE59" s="72">
        <f t="shared" si="72"/>
        <v>92571.246999999988</v>
      </c>
      <c r="AF59" s="72">
        <f t="shared" si="72"/>
        <v>1009.646</v>
      </c>
      <c r="AG59" s="72">
        <f t="shared" si="72"/>
        <v>93580.892999999982</v>
      </c>
      <c r="AH59" s="73">
        <f t="shared" si="72"/>
        <v>81.650850000000005</v>
      </c>
      <c r="AI59" s="73">
        <f t="shared" si="72"/>
        <v>93662.543849999987</v>
      </c>
      <c r="AJ59" s="73">
        <f t="shared" si="72"/>
        <v>313.49999999999994</v>
      </c>
      <c r="AK59" s="73">
        <f t="shared" si="72"/>
        <v>93976.043850000002</v>
      </c>
      <c r="AL59" s="73">
        <f t="shared" si="72"/>
        <v>0</v>
      </c>
      <c r="AM59" s="73">
        <f t="shared" si="72"/>
        <v>93976.043850000002</v>
      </c>
      <c r="AN59" s="73">
        <f t="shared" si="72"/>
        <v>0</v>
      </c>
      <c r="AO59" s="73">
        <f t="shared" si="72"/>
        <v>93976.043850000002</v>
      </c>
      <c r="AP59" s="77">
        <f t="shared" si="72"/>
        <v>0</v>
      </c>
      <c r="AQ59" s="73">
        <f t="shared" si="72"/>
        <v>93976.043850000002</v>
      </c>
      <c r="AR59" s="73">
        <f t="shared" si="72"/>
        <v>101990.59999999999</v>
      </c>
      <c r="AS59" s="73">
        <f t="shared" si="72"/>
        <v>8014.5561500000022</v>
      </c>
      <c r="AT59" s="73">
        <f t="shared" si="72"/>
        <v>-6207.2</v>
      </c>
      <c r="AU59" s="73">
        <f t="shared" si="72"/>
        <v>95783.400000000009</v>
      </c>
      <c r="AV59" s="8"/>
      <c r="AW59" s="132">
        <f>SUM(AW60,AW61,AW81,AW82)</f>
        <v>98690.04700000002</v>
      </c>
      <c r="AX59" s="132">
        <f>SUM(AX60,AX61,AX81,AX82)</f>
        <v>869.3</v>
      </c>
      <c r="AY59" s="132">
        <f>SUM(AY60,AY61,AY81,AY82)</f>
        <v>99559.347000000009</v>
      </c>
      <c r="AZ59" s="132">
        <f t="shared" ref="AZ59:BN59" si="73">SUM(AZ60,AZ61,AZ81,AZ82)</f>
        <v>0</v>
      </c>
      <c r="BA59" s="132">
        <f t="shared" si="73"/>
        <v>99559.347000000009</v>
      </c>
      <c r="BB59" s="132">
        <f t="shared" si="73"/>
        <v>96846.700000000012</v>
      </c>
      <c r="BC59" s="132">
        <f t="shared" si="73"/>
        <v>1044.2</v>
      </c>
      <c r="BD59" s="132">
        <f t="shared" si="73"/>
        <v>97890.900000000009</v>
      </c>
      <c r="BE59" s="132">
        <f t="shared" si="73"/>
        <v>4.5629999999999997E-2</v>
      </c>
      <c r="BF59" s="221">
        <f t="shared" si="73"/>
        <v>97890.945630000002</v>
      </c>
      <c r="BG59" s="210">
        <f t="shared" si="73"/>
        <v>9921.5178999999989</v>
      </c>
      <c r="BH59" s="232">
        <f t="shared" si="73"/>
        <v>107812.46352999999</v>
      </c>
      <c r="BI59" s="221">
        <f t="shared" si="73"/>
        <v>4848.8999399999993</v>
      </c>
      <c r="BJ59" s="232">
        <f t="shared" si="73"/>
        <v>112661.36347</v>
      </c>
      <c r="BK59" s="232">
        <f t="shared" si="73"/>
        <v>84.636530000000008</v>
      </c>
      <c r="BL59" s="232">
        <f t="shared" si="73"/>
        <v>112746</v>
      </c>
      <c r="BM59" s="232">
        <f t="shared" si="73"/>
        <v>0</v>
      </c>
      <c r="BN59" s="232">
        <f t="shared" si="73"/>
        <v>112746</v>
      </c>
    </row>
    <row r="60" spans="1:66" s="24" customFormat="1" ht="62.25" customHeight="1">
      <c r="A60" s="11" t="s">
        <v>6</v>
      </c>
      <c r="B60" s="222" t="s">
        <v>35</v>
      </c>
      <c r="C60" s="44" t="s">
        <v>130</v>
      </c>
      <c r="D60" s="8">
        <v>1102.4000000000001</v>
      </c>
      <c r="E60" s="33">
        <v>1102.4000000000001</v>
      </c>
      <c r="F60" s="33">
        <v>1032.5</v>
      </c>
      <c r="G60" s="33"/>
      <c r="H60" s="33">
        <f>F60+G60</f>
        <v>1032.5</v>
      </c>
      <c r="I60" s="10"/>
      <c r="J60" s="31">
        <f>SUM(H60,I60)</f>
        <v>1032.5</v>
      </c>
      <c r="K60" s="39"/>
      <c r="L60" s="31">
        <f>SUM(J60,K60)</f>
        <v>1032.5</v>
      </c>
      <c r="M60" s="39"/>
      <c r="N60" s="109"/>
      <c r="O60" s="40">
        <v>1032.5</v>
      </c>
      <c r="P60" s="43"/>
      <c r="Q60" s="40">
        <f t="shared" si="8"/>
        <v>1032.5</v>
      </c>
      <c r="R60" s="40">
        <v>960.2</v>
      </c>
      <c r="S60" s="109">
        <f t="shared" si="13"/>
        <v>-72.299999999999955</v>
      </c>
      <c r="T60" s="45"/>
      <c r="U60" s="40">
        <f t="shared" si="9"/>
        <v>960.2</v>
      </c>
      <c r="V60" s="50"/>
      <c r="W60" s="57">
        <v>978.3</v>
      </c>
      <c r="X60" s="58">
        <f t="shared" si="15"/>
        <v>0</v>
      </c>
      <c r="Y60" s="55">
        <v>978.3</v>
      </c>
      <c r="Z60" s="56"/>
      <c r="AA60" s="55">
        <f t="shared" si="36"/>
        <v>978.3</v>
      </c>
      <c r="AB60" s="73"/>
      <c r="AC60" s="72">
        <f t="shared" si="62"/>
        <v>978.3</v>
      </c>
      <c r="AD60" s="45"/>
      <c r="AE60" s="78">
        <f t="shared" si="11"/>
        <v>978.3</v>
      </c>
      <c r="AF60" s="39"/>
      <c r="AG60" s="77">
        <f t="shared" si="16"/>
        <v>978.3</v>
      </c>
      <c r="AH60" s="45"/>
      <c r="AI60" s="77">
        <f t="shared" si="12"/>
        <v>978.3</v>
      </c>
      <c r="AJ60" s="83"/>
      <c r="AK60" s="77">
        <f t="shared" si="17"/>
        <v>978.3</v>
      </c>
      <c r="AL60" s="50"/>
      <c r="AM60" s="77">
        <f t="shared" si="18"/>
        <v>978.3</v>
      </c>
      <c r="AN60" s="83"/>
      <c r="AO60" s="77">
        <f t="shared" si="19"/>
        <v>978.3</v>
      </c>
      <c r="AP60" s="100"/>
      <c r="AQ60" s="77">
        <f>SUM(AO60,AP60)</f>
        <v>978.3</v>
      </c>
      <c r="AR60" s="8">
        <v>980.3</v>
      </c>
      <c r="AS60" s="8">
        <f t="shared" si="20"/>
        <v>2</v>
      </c>
      <c r="AT60" s="39"/>
      <c r="AU60" s="8">
        <f t="shared" si="21"/>
        <v>980.3</v>
      </c>
      <c r="AV60" s="8"/>
      <c r="AW60" s="31">
        <f t="shared" si="35"/>
        <v>980.3</v>
      </c>
      <c r="AX60" s="31"/>
      <c r="AY60" s="58">
        <f t="shared" si="61"/>
        <v>980.3</v>
      </c>
      <c r="AZ60" s="50"/>
      <c r="BA60" s="58">
        <f t="shared" si="24"/>
        <v>980.3</v>
      </c>
      <c r="BB60" s="77">
        <v>964.2</v>
      </c>
      <c r="BC60" s="50"/>
      <c r="BD60" s="77">
        <f t="shared" si="25"/>
        <v>964.2</v>
      </c>
      <c r="BE60" s="45"/>
      <c r="BF60" s="212">
        <f t="shared" si="63"/>
        <v>964.2</v>
      </c>
      <c r="BG60" s="39"/>
      <c r="BH60" s="233">
        <f t="shared" si="26"/>
        <v>964.2</v>
      </c>
      <c r="BI60" s="245"/>
      <c r="BJ60" s="252">
        <f t="shared" si="27"/>
        <v>964.2</v>
      </c>
      <c r="BK60" s="257"/>
      <c r="BL60" s="252">
        <f t="shared" si="28"/>
        <v>964.2</v>
      </c>
      <c r="BM60" s="257"/>
      <c r="BN60" s="240">
        <f t="shared" si="29"/>
        <v>964.2</v>
      </c>
    </row>
    <row r="61" spans="1:66" s="24" customFormat="1" ht="66" customHeight="1">
      <c r="A61" s="71" t="s">
        <v>4</v>
      </c>
      <c r="B61" s="62" t="s">
        <v>36</v>
      </c>
      <c r="C61" s="265" t="s">
        <v>1</v>
      </c>
      <c r="D61" s="12">
        <f t="shared" ref="D61:P61" si="74">SUM(D62:D79)</f>
        <v>79478.8</v>
      </c>
      <c r="E61" s="13">
        <f t="shared" si="74"/>
        <v>81090.600000000006</v>
      </c>
      <c r="F61" s="13">
        <f t="shared" si="74"/>
        <v>80340.89999999998</v>
      </c>
      <c r="G61" s="13">
        <f t="shared" si="74"/>
        <v>-1</v>
      </c>
      <c r="H61" s="109">
        <f t="shared" si="74"/>
        <v>80339.89999999998</v>
      </c>
      <c r="I61" s="9">
        <f t="shared" si="74"/>
        <v>781.00000000000011</v>
      </c>
      <c r="J61" s="109">
        <f t="shared" si="74"/>
        <v>81120.899999999994</v>
      </c>
      <c r="K61" s="109">
        <f t="shared" si="74"/>
        <v>0</v>
      </c>
      <c r="L61" s="109">
        <f t="shared" si="74"/>
        <v>81120.899999999994</v>
      </c>
      <c r="M61" s="109">
        <f t="shared" si="74"/>
        <v>0</v>
      </c>
      <c r="N61" s="109">
        <f t="shared" si="74"/>
        <v>1879.4</v>
      </c>
      <c r="O61" s="41">
        <f t="shared" si="74"/>
        <v>83860.5</v>
      </c>
      <c r="P61" s="109">
        <f t="shared" si="74"/>
        <v>3.7000000000000171</v>
      </c>
      <c r="Q61" s="41">
        <f>P61+O61</f>
        <v>83864.2</v>
      </c>
      <c r="R61" s="41">
        <f t="shared" ref="R61:AU61" si="75">SUM(R62:R79)</f>
        <v>74508.599999999977</v>
      </c>
      <c r="S61" s="41">
        <f t="shared" si="75"/>
        <v>-9355.6000000000022</v>
      </c>
      <c r="T61" s="41">
        <f t="shared" si="75"/>
        <v>455.6</v>
      </c>
      <c r="U61" s="41">
        <f t="shared" si="75"/>
        <v>74964.14999999998</v>
      </c>
      <c r="V61" s="41">
        <f t="shared" si="75"/>
        <v>1813.202</v>
      </c>
      <c r="W61" s="41">
        <f t="shared" si="75"/>
        <v>78251.399999999994</v>
      </c>
      <c r="X61" s="52">
        <f t="shared" si="75"/>
        <v>11252.100000000002</v>
      </c>
      <c r="Y61" s="54">
        <f t="shared" si="75"/>
        <v>89503.499999999985</v>
      </c>
      <c r="Z61" s="54">
        <f t="shared" si="75"/>
        <v>3.0000000000000027E-3</v>
      </c>
      <c r="AA61" s="54">
        <f t="shared" si="75"/>
        <v>89503.502999999997</v>
      </c>
      <c r="AB61" s="72">
        <f t="shared" si="75"/>
        <v>661.59999999999991</v>
      </c>
      <c r="AC61" s="72">
        <f t="shared" si="75"/>
        <v>90165.102999999988</v>
      </c>
      <c r="AD61" s="72">
        <f t="shared" si="75"/>
        <v>-9.6460000000000008</v>
      </c>
      <c r="AE61" s="72">
        <f t="shared" si="75"/>
        <v>90155.456999999995</v>
      </c>
      <c r="AF61" s="72">
        <f t="shared" si="75"/>
        <v>1009.646</v>
      </c>
      <c r="AG61" s="72">
        <f t="shared" si="75"/>
        <v>91165.102999999988</v>
      </c>
      <c r="AH61" s="73">
        <f t="shared" si="75"/>
        <v>0</v>
      </c>
      <c r="AI61" s="73">
        <f t="shared" si="75"/>
        <v>91165.102999999988</v>
      </c>
      <c r="AJ61" s="73">
        <f t="shared" si="75"/>
        <v>284.49999999999994</v>
      </c>
      <c r="AK61" s="73">
        <f t="shared" si="75"/>
        <v>91449.603000000003</v>
      </c>
      <c r="AL61" s="73">
        <f t="shared" si="75"/>
        <v>0</v>
      </c>
      <c r="AM61" s="73">
        <f t="shared" si="75"/>
        <v>91449.603000000003</v>
      </c>
      <c r="AN61" s="73">
        <f t="shared" si="75"/>
        <v>0</v>
      </c>
      <c r="AO61" s="73">
        <f t="shared" si="75"/>
        <v>91449.603000000003</v>
      </c>
      <c r="AP61" s="77">
        <f t="shared" si="75"/>
        <v>0</v>
      </c>
      <c r="AQ61" s="73">
        <f t="shared" si="75"/>
        <v>91449.603000000003</v>
      </c>
      <c r="AR61" s="73">
        <f t="shared" si="75"/>
        <v>99639.299999999988</v>
      </c>
      <c r="AS61" s="73">
        <f t="shared" si="75"/>
        <v>8189.6970000000019</v>
      </c>
      <c r="AT61" s="73">
        <f t="shared" si="75"/>
        <v>-6207.2</v>
      </c>
      <c r="AU61" s="73">
        <f t="shared" si="75"/>
        <v>93432.1</v>
      </c>
      <c r="AV61" s="8"/>
      <c r="AW61" s="133">
        <f>SUM(AW62:AW79)</f>
        <v>96336.809000000008</v>
      </c>
      <c r="AX61" s="133">
        <f>SUM(AX62:AX79)</f>
        <v>869.3</v>
      </c>
      <c r="AY61" s="133">
        <f>SUM(AY62:AY79)</f>
        <v>97206.108999999997</v>
      </c>
      <c r="AZ61" s="133">
        <f t="shared" ref="AZ61:BN61" si="76">SUM(AZ62:AZ79)</f>
        <v>0</v>
      </c>
      <c r="BA61" s="133">
        <f t="shared" si="76"/>
        <v>97206.108999999997</v>
      </c>
      <c r="BB61" s="133">
        <f t="shared" si="76"/>
        <v>95159.700000000012</v>
      </c>
      <c r="BC61" s="133">
        <f t="shared" si="76"/>
        <v>1044.2</v>
      </c>
      <c r="BD61" s="133">
        <f t="shared" si="76"/>
        <v>96203.900000000009</v>
      </c>
      <c r="BE61" s="133">
        <f t="shared" si="76"/>
        <v>0</v>
      </c>
      <c r="BF61" s="223">
        <f t="shared" si="76"/>
        <v>96203.900000000009</v>
      </c>
      <c r="BG61" s="224">
        <f t="shared" si="76"/>
        <v>9887.9</v>
      </c>
      <c r="BH61" s="234">
        <f t="shared" si="76"/>
        <v>106091.8</v>
      </c>
      <c r="BI61" s="224">
        <f t="shared" si="76"/>
        <v>4848.8999999999996</v>
      </c>
      <c r="BJ61" s="234">
        <f t="shared" si="76"/>
        <v>110940.7</v>
      </c>
      <c r="BK61" s="234">
        <f t="shared" si="76"/>
        <v>0.9</v>
      </c>
      <c r="BL61" s="234">
        <f t="shared" si="76"/>
        <v>110941.6</v>
      </c>
      <c r="BM61" s="234">
        <f t="shared" si="76"/>
        <v>0</v>
      </c>
      <c r="BN61" s="234">
        <f t="shared" si="76"/>
        <v>110941.6</v>
      </c>
    </row>
    <row r="62" spans="1:66" s="24" customFormat="1" ht="83.25" customHeight="1">
      <c r="A62" s="11" t="s">
        <v>7</v>
      </c>
      <c r="B62" s="56" t="s">
        <v>36</v>
      </c>
      <c r="C62" s="44" t="s">
        <v>158</v>
      </c>
      <c r="D62" s="8">
        <v>367.7</v>
      </c>
      <c r="E62" s="33">
        <v>367.7</v>
      </c>
      <c r="F62" s="33">
        <v>367.7</v>
      </c>
      <c r="G62" s="33"/>
      <c r="H62" s="33">
        <f t="shared" ref="H62:H85" si="77">F62+G62</f>
        <v>367.7</v>
      </c>
      <c r="I62" s="8">
        <v>14.3</v>
      </c>
      <c r="J62" s="31">
        <f t="shared" ref="J62:J79" si="78">SUM(H62,I62)</f>
        <v>382</v>
      </c>
      <c r="K62" s="62"/>
      <c r="L62" s="31">
        <f t="shared" ref="L62:L79" si="79">SUM(J62,K62)</f>
        <v>382</v>
      </c>
      <c r="M62" s="62"/>
      <c r="N62" s="13"/>
      <c r="O62" s="40">
        <v>382</v>
      </c>
      <c r="P62" s="38"/>
      <c r="Q62" s="40">
        <f t="shared" si="8"/>
        <v>382</v>
      </c>
      <c r="R62" s="40">
        <v>392.4</v>
      </c>
      <c r="S62" s="109">
        <f t="shared" si="13"/>
        <v>10.399999999999977</v>
      </c>
      <c r="T62" s="40">
        <v>0</v>
      </c>
      <c r="U62" s="40">
        <f t="shared" si="9"/>
        <v>392.4</v>
      </c>
      <c r="V62" s="60"/>
      <c r="W62" s="57">
        <v>392.4</v>
      </c>
      <c r="X62" s="58">
        <f t="shared" si="15"/>
        <v>35.800000000000011</v>
      </c>
      <c r="Y62" s="55">
        <v>428.2</v>
      </c>
      <c r="Z62" s="56"/>
      <c r="AA62" s="55">
        <f t="shared" si="36"/>
        <v>428.2</v>
      </c>
      <c r="AB62" s="77"/>
      <c r="AC62" s="78">
        <f t="shared" si="62"/>
        <v>428.2</v>
      </c>
      <c r="AD62" s="15"/>
      <c r="AE62" s="78">
        <f t="shared" si="11"/>
        <v>428.2</v>
      </c>
      <c r="AF62" s="56"/>
      <c r="AG62" s="77">
        <f t="shared" si="16"/>
        <v>428.2</v>
      </c>
      <c r="AH62" s="102"/>
      <c r="AI62" s="77">
        <f t="shared" si="12"/>
        <v>428.2</v>
      </c>
      <c r="AJ62" s="85"/>
      <c r="AK62" s="77">
        <f t="shared" si="17"/>
        <v>428.2</v>
      </c>
      <c r="AL62" s="60"/>
      <c r="AM62" s="77">
        <f t="shared" si="18"/>
        <v>428.2</v>
      </c>
      <c r="AN62" s="85"/>
      <c r="AO62" s="77">
        <f t="shared" si="19"/>
        <v>428.2</v>
      </c>
      <c r="AP62" s="100"/>
      <c r="AQ62" s="77">
        <f t="shared" ref="AQ62:AQ81" si="80">SUM(AO62,AP62)</f>
        <v>428.2</v>
      </c>
      <c r="AR62" s="8">
        <v>428.2</v>
      </c>
      <c r="AS62" s="8">
        <f t="shared" si="20"/>
        <v>0</v>
      </c>
      <c r="AT62" s="62"/>
      <c r="AU62" s="8">
        <f t="shared" si="21"/>
        <v>428.2</v>
      </c>
      <c r="AV62" s="8"/>
      <c r="AW62" s="31">
        <v>463.6</v>
      </c>
      <c r="AX62" s="31"/>
      <c r="AY62" s="58">
        <f t="shared" si="61"/>
        <v>463.6</v>
      </c>
      <c r="AZ62" s="60"/>
      <c r="BA62" s="58">
        <f t="shared" si="24"/>
        <v>463.6</v>
      </c>
      <c r="BB62" s="77">
        <v>463.6</v>
      </c>
      <c r="BC62" s="62"/>
      <c r="BD62" s="77">
        <f t="shared" si="25"/>
        <v>463.6</v>
      </c>
      <c r="BE62" s="102"/>
      <c r="BF62" s="212">
        <f t="shared" si="63"/>
        <v>463.6</v>
      </c>
      <c r="BG62" s="62"/>
      <c r="BH62" s="233">
        <f t="shared" si="26"/>
        <v>463.6</v>
      </c>
      <c r="BI62" s="227">
        <v>79.400000000000006</v>
      </c>
      <c r="BJ62" s="252">
        <f t="shared" si="27"/>
        <v>543</v>
      </c>
      <c r="BK62" s="257"/>
      <c r="BL62" s="252">
        <f t="shared" si="28"/>
        <v>543</v>
      </c>
      <c r="BM62" s="257"/>
      <c r="BN62" s="240">
        <f t="shared" si="29"/>
        <v>543</v>
      </c>
    </row>
    <row r="63" spans="1:66" s="24" customFormat="1" ht="105.75" customHeight="1">
      <c r="A63" s="11" t="s">
        <v>7</v>
      </c>
      <c r="B63" s="56" t="s">
        <v>36</v>
      </c>
      <c r="C63" s="44" t="s">
        <v>159</v>
      </c>
      <c r="D63" s="8">
        <v>57.5</v>
      </c>
      <c r="E63" s="33">
        <v>57.5</v>
      </c>
      <c r="F63" s="33">
        <v>62.7</v>
      </c>
      <c r="G63" s="33"/>
      <c r="H63" s="33">
        <f t="shared" si="77"/>
        <v>62.7</v>
      </c>
      <c r="I63" s="8">
        <v>16.7</v>
      </c>
      <c r="J63" s="31">
        <f t="shared" si="78"/>
        <v>79.400000000000006</v>
      </c>
      <c r="K63" s="62"/>
      <c r="L63" s="31">
        <f t="shared" si="79"/>
        <v>79.400000000000006</v>
      </c>
      <c r="M63" s="62"/>
      <c r="N63" s="13"/>
      <c r="O63" s="40">
        <v>138.69999999999999</v>
      </c>
      <c r="P63" s="38">
        <v>0</v>
      </c>
      <c r="Q63" s="40">
        <f t="shared" si="8"/>
        <v>138.69999999999999</v>
      </c>
      <c r="R63" s="40">
        <v>165.6</v>
      </c>
      <c r="S63" s="109">
        <f t="shared" si="13"/>
        <v>26.900000000000006</v>
      </c>
      <c r="T63" s="102"/>
      <c r="U63" s="40">
        <f t="shared" si="9"/>
        <v>165.6</v>
      </c>
      <c r="V63" s="60"/>
      <c r="W63" s="57">
        <v>165.6</v>
      </c>
      <c r="X63" s="58">
        <f t="shared" si="15"/>
        <v>0</v>
      </c>
      <c r="Y63" s="55">
        <v>165.6</v>
      </c>
      <c r="Z63" s="56"/>
      <c r="AA63" s="55">
        <f t="shared" si="36"/>
        <v>165.6</v>
      </c>
      <c r="AB63" s="77">
        <v>34.799999999999997</v>
      </c>
      <c r="AC63" s="78">
        <f t="shared" si="62"/>
        <v>200.39999999999998</v>
      </c>
      <c r="AD63" s="8">
        <v>-6</v>
      </c>
      <c r="AE63" s="78">
        <f t="shared" si="11"/>
        <v>194.39999999999998</v>
      </c>
      <c r="AF63" s="8">
        <v>6</v>
      </c>
      <c r="AG63" s="77">
        <f t="shared" si="16"/>
        <v>200.39999999999998</v>
      </c>
      <c r="AH63" s="102"/>
      <c r="AI63" s="77">
        <f t="shared" si="12"/>
        <v>200.39999999999998</v>
      </c>
      <c r="AJ63" s="85"/>
      <c r="AK63" s="77">
        <f t="shared" si="17"/>
        <v>200.39999999999998</v>
      </c>
      <c r="AL63" s="60"/>
      <c r="AM63" s="77">
        <f t="shared" si="18"/>
        <v>200.39999999999998</v>
      </c>
      <c r="AN63" s="85"/>
      <c r="AO63" s="77">
        <f t="shared" si="19"/>
        <v>200.39999999999998</v>
      </c>
      <c r="AP63" s="100"/>
      <c r="AQ63" s="77">
        <f t="shared" si="80"/>
        <v>200.39999999999998</v>
      </c>
      <c r="AR63" s="8">
        <v>333.9</v>
      </c>
      <c r="AS63" s="8">
        <f t="shared" si="20"/>
        <v>133.5</v>
      </c>
      <c r="AT63" s="12">
        <v>-15.7</v>
      </c>
      <c r="AU63" s="8">
        <f t="shared" si="21"/>
        <v>318.2</v>
      </c>
      <c r="AV63" s="8"/>
      <c r="AW63" s="31">
        <v>318.24400000000003</v>
      </c>
      <c r="AX63" s="31"/>
      <c r="AY63" s="58">
        <f t="shared" si="61"/>
        <v>318.24400000000003</v>
      </c>
      <c r="AZ63" s="60"/>
      <c r="BA63" s="58">
        <f t="shared" si="24"/>
        <v>318.24400000000003</v>
      </c>
      <c r="BB63" s="77">
        <v>298.89999999999998</v>
      </c>
      <c r="BC63" s="62"/>
      <c r="BD63" s="77">
        <f t="shared" si="25"/>
        <v>298.89999999999998</v>
      </c>
      <c r="BE63" s="102"/>
      <c r="BF63" s="212">
        <f t="shared" si="63"/>
        <v>298.89999999999998</v>
      </c>
      <c r="BG63" s="62"/>
      <c r="BH63" s="233">
        <f t="shared" si="26"/>
        <v>298.89999999999998</v>
      </c>
      <c r="BI63" s="242"/>
      <c r="BJ63" s="252">
        <f t="shared" si="27"/>
        <v>298.89999999999998</v>
      </c>
      <c r="BK63" s="257"/>
      <c r="BL63" s="252">
        <f t="shared" si="28"/>
        <v>298.89999999999998</v>
      </c>
      <c r="BM63" s="257"/>
      <c r="BN63" s="240">
        <f t="shared" si="29"/>
        <v>298.89999999999998</v>
      </c>
    </row>
    <row r="64" spans="1:66" s="24" customFormat="1" ht="99.75" customHeight="1">
      <c r="A64" s="11" t="s">
        <v>7</v>
      </c>
      <c r="B64" s="56" t="s">
        <v>36</v>
      </c>
      <c r="C64" s="44" t="s">
        <v>160</v>
      </c>
      <c r="D64" s="8">
        <v>0.9</v>
      </c>
      <c r="E64" s="33">
        <v>0.9</v>
      </c>
      <c r="F64" s="33">
        <v>0.9</v>
      </c>
      <c r="G64" s="33"/>
      <c r="H64" s="33">
        <f t="shared" si="77"/>
        <v>0.9</v>
      </c>
      <c r="I64" s="8">
        <v>0.3</v>
      </c>
      <c r="J64" s="31">
        <f t="shared" si="78"/>
        <v>1.2</v>
      </c>
      <c r="K64" s="62"/>
      <c r="L64" s="31">
        <f t="shared" si="79"/>
        <v>1.2</v>
      </c>
      <c r="M64" s="62"/>
      <c r="N64" s="13"/>
      <c r="O64" s="40">
        <v>2.1</v>
      </c>
      <c r="P64" s="38">
        <v>0</v>
      </c>
      <c r="Q64" s="40">
        <f t="shared" si="8"/>
        <v>2.1</v>
      </c>
      <c r="R64" s="40">
        <v>2.5</v>
      </c>
      <c r="S64" s="109">
        <f t="shared" si="13"/>
        <v>0.39999999999999991</v>
      </c>
      <c r="T64" s="102"/>
      <c r="U64" s="40">
        <f t="shared" si="9"/>
        <v>2.5</v>
      </c>
      <c r="V64" s="60"/>
      <c r="W64" s="57">
        <v>2.5</v>
      </c>
      <c r="X64" s="58">
        <f t="shared" si="15"/>
        <v>0</v>
      </c>
      <c r="Y64" s="55">
        <v>2.5</v>
      </c>
      <c r="Z64" s="56"/>
      <c r="AA64" s="55">
        <f t="shared" si="36"/>
        <v>2.5</v>
      </c>
      <c r="AB64" s="77">
        <v>0.5</v>
      </c>
      <c r="AC64" s="78">
        <f t="shared" si="62"/>
        <v>3</v>
      </c>
      <c r="AD64" s="8">
        <v>-0.1</v>
      </c>
      <c r="AE64" s="78">
        <f t="shared" si="11"/>
        <v>2.9</v>
      </c>
      <c r="AF64" s="8">
        <v>0.1</v>
      </c>
      <c r="AG64" s="103">
        <f t="shared" si="16"/>
        <v>3</v>
      </c>
      <c r="AH64" s="102"/>
      <c r="AI64" s="77">
        <f t="shared" si="12"/>
        <v>3</v>
      </c>
      <c r="AJ64" s="85"/>
      <c r="AK64" s="77">
        <f t="shared" si="17"/>
        <v>3</v>
      </c>
      <c r="AL64" s="60"/>
      <c r="AM64" s="77">
        <f t="shared" si="18"/>
        <v>3</v>
      </c>
      <c r="AN64" s="85"/>
      <c r="AO64" s="77">
        <f t="shared" si="19"/>
        <v>3</v>
      </c>
      <c r="AP64" s="100"/>
      <c r="AQ64" s="77">
        <f t="shared" si="80"/>
        <v>3</v>
      </c>
      <c r="AR64" s="8">
        <v>5</v>
      </c>
      <c r="AS64" s="8">
        <f t="shared" si="20"/>
        <v>2</v>
      </c>
      <c r="AT64" s="12">
        <v>-0.2</v>
      </c>
      <c r="AU64" s="8">
        <f t="shared" si="21"/>
        <v>4.8</v>
      </c>
      <c r="AV64" s="8"/>
      <c r="AW64" s="31">
        <v>4.7649999999999997</v>
      </c>
      <c r="AX64" s="31"/>
      <c r="AY64" s="58">
        <f t="shared" si="61"/>
        <v>4.7649999999999997</v>
      </c>
      <c r="AZ64" s="60"/>
      <c r="BA64" s="58">
        <f t="shared" si="24"/>
        <v>4.7649999999999997</v>
      </c>
      <c r="BB64" s="77">
        <v>4.5</v>
      </c>
      <c r="BC64" s="62"/>
      <c r="BD64" s="77">
        <f t="shared" si="25"/>
        <v>4.5</v>
      </c>
      <c r="BE64" s="102"/>
      <c r="BF64" s="212">
        <f t="shared" si="63"/>
        <v>4.5</v>
      </c>
      <c r="BG64" s="62"/>
      <c r="BH64" s="233">
        <f t="shared" si="26"/>
        <v>4.5</v>
      </c>
      <c r="BI64" s="242"/>
      <c r="BJ64" s="252">
        <f t="shared" si="27"/>
        <v>4.5</v>
      </c>
      <c r="BK64" s="257"/>
      <c r="BL64" s="252">
        <f t="shared" si="28"/>
        <v>4.5</v>
      </c>
      <c r="BM64" s="257"/>
      <c r="BN64" s="240">
        <f t="shared" si="29"/>
        <v>4.5</v>
      </c>
    </row>
    <row r="65" spans="1:66" s="24" customFormat="1" ht="122.25" customHeight="1">
      <c r="A65" s="11" t="s">
        <v>7</v>
      </c>
      <c r="B65" s="56" t="s">
        <v>36</v>
      </c>
      <c r="C65" s="44" t="s">
        <v>161</v>
      </c>
      <c r="D65" s="8"/>
      <c r="E65" s="33"/>
      <c r="F65" s="33"/>
      <c r="G65" s="33"/>
      <c r="H65" s="33"/>
      <c r="I65" s="8"/>
      <c r="J65" s="31"/>
      <c r="K65" s="62"/>
      <c r="L65" s="31"/>
      <c r="M65" s="62"/>
      <c r="N65" s="13"/>
      <c r="O65" s="40"/>
      <c r="P65" s="38"/>
      <c r="Q65" s="40"/>
      <c r="R65" s="40"/>
      <c r="S65" s="109"/>
      <c r="T65" s="102"/>
      <c r="U65" s="40"/>
      <c r="V65" s="60"/>
      <c r="W65" s="57">
        <v>0</v>
      </c>
      <c r="X65" s="58">
        <f t="shared" si="15"/>
        <v>101.6</v>
      </c>
      <c r="Y65" s="55">
        <v>101.6</v>
      </c>
      <c r="Z65" s="56">
        <v>5.0000000000000001E-3</v>
      </c>
      <c r="AA65" s="55">
        <f t="shared" si="36"/>
        <v>101.60499999999999</v>
      </c>
      <c r="AB65" s="77"/>
      <c r="AC65" s="78">
        <f t="shared" si="62"/>
        <v>101.60499999999999</v>
      </c>
      <c r="AD65" s="77">
        <v>-3.105</v>
      </c>
      <c r="AE65" s="78">
        <f>SUM(AC65,AD65)</f>
        <v>98.499999999999986</v>
      </c>
      <c r="AF65" s="56">
        <v>3.105</v>
      </c>
      <c r="AG65" s="77">
        <f t="shared" si="16"/>
        <v>101.60499999999999</v>
      </c>
      <c r="AH65" s="102"/>
      <c r="AI65" s="77">
        <f t="shared" si="12"/>
        <v>101.60499999999999</v>
      </c>
      <c r="AJ65" s="85"/>
      <c r="AK65" s="77">
        <f t="shared" si="17"/>
        <v>101.60499999999999</v>
      </c>
      <c r="AL65" s="60"/>
      <c r="AM65" s="77">
        <f t="shared" si="18"/>
        <v>101.60499999999999</v>
      </c>
      <c r="AN65" s="85"/>
      <c r="AO65" s="77">
        <f t="shared" si="19"/>
        <v>101.60499999999999</v>
      </c>
      <c r="AP65" s="100"/>
      <c r="AQ65" s="77">
        <f t="shared" si="80"/>
        <v>101.60499999999999</v>
      </c>
      <c r="AR65" s="8">
        <v>101.6</v>
      </c>
      <c r="AS65" s="8">
        <f t="shared" si="20"/>
        <v>-4.9999999999954525E-3</v>
      </c>
      <c r="AT65" s="62"/>
      <c r="AU65" s="8">
        <f t="shared" si="21"/>
        <v>101.6</v>
      </c>
      <c r="AV65" s="8"/>
      <c r="AW65" s="31">
        <v>101.6</v>
      </c>
      <c r="AX65" s="31"/>
      <c r="AY65" s="58">
        <f t="shared" si="61"/>
        <v>101.6</v>
      </c>
      <c r="AZ65" s="60"/>
      <c r="BA65" s="58">
        <f t="shared" si="24"/>
        <v>101.6</v>
      </c>
      <c r="BB65" s="77">
        <v>111.7</v>
      </c>
      <c r="BC65" s="62"/>
      <c r="BD65" s="77">
        <f t="shared" si="25"/>
        <v>111.7</v>
      </c>
      <c r="BE65" s="206"/>
      <c r="BF65" s="212">
        <f t="shared" si="63"/>
        <v>111.7</v>
      </c>
      <c r="BG65" s="62"/>
      <c r="BH65" s="233">
        <f t="shared" si="26"/>
        <v>111.7</v>
      </c>
      <c r="BI65" s="242"/>
      <c r="BJ65" s="252">
        <f t="shared" si="27"/>
        <v>111.7</v>
      </c>
      <c r="BK65" s="257"/>
      <c r="BL65" s="252">
        <f t="shared" si="28"/>
        <v>111.7</v>
      </c>
      <c r="BM65" s="257"/>
      <c r="BN65" s="240">
        <f t="shared" si="29"/>
        <v>111.7</v>
      </c>
    </row>
    <row r="66" spans="1:66" s="24" customFormat="1" ht="117" customHeight="1">
      <c r="A66" s="11" t="s">
        <v>7</v>
      </c>
      <c r="B66" s="56" t="s">
        <v>36</v>
      </c>
      <c r="C66" s="44" t="s">
        <v>162</v>
      </c>
      <c r="D66" s="8"/>
      <c r="E66" s="33"/>
      <c r="F66" s="33"/>
      <c r="G66" s="33"/>
      <c r="H66" s="33"/>
      <c r="I66" s="8"/>
      <c r="J66" s="31"/>
      <c r="K66" s="62"/>
      <c r="L66" s="31"/>
      <c r="M66" s="62"/>
      <c r="N66" s="13"/>
      <c r="O66" s="40"/>
      <c r="P66" s="38"/>
      <c r="Q66" s="40"/>
      <c r="R66" s="40"/>
      <c r="S66" s="109"/>
      <c r="T66" s="102"/>
      <c r="U66" s="40"/>
      <c r="V66" s="60"/>
      <c r="W66" s="57">
        <v>0</v>
      </c>
      <c r="X66" s="58">
        <f t="shared" si="15"/>
        <v>15.2</v>
      </c>
      <c r="Y66" s="55">
        <v>15.2</v>
      </c>
      <c r="Z66" s="56">
        <v>4.1000000000000002E-2</v>
      </c>
      <c r="AA66" s="55">
        <f t="shared" si="36"/>
        <v>15.241</v>
      </c>
      <c r="AB66" s="77"/>
      <c r="AC66" s="78">
        <f t="shared" si="62"/>
        <v>15.241</v>
      </c>
      <c r="AD66" s="77">
        <v>-0.441</v>
      </c>
      <c r="AE66" s="78">
        <f>SUM(AC66,AD66)</f>
        <v>14.799999999999999</v>
      </c>
      <c r="AF66" s="56">
        <v>0.441</v>
      </c>
      <c r="AG66" s="77">
        <f t="shared" si="16"/>
        <v>15.241</v>
      </c>
      <c r="AH66" s="102"/>
      <c r="AI66" s="77">
        <f t="shared" si="12"/>
        <v>15.241</v>
      </c>
      <c r="AJ66" s="85"/>
      <c r="AK66" s="77">
        <f t="shared" si="17"/>
        <v>15.241</v>
      </c>
      <c r="AL66" s="60"/>
      <c r="AM66" s="77">
        <f t="shared" si="18"/>
        <v>15.241</v>
      </c>
      <c r="AN66" s="85"/>
      <c r="AO66" s="77">
        <f t="shared" si="19"/>
        <v>15.241</v>
      </c>
      <c r="AP66" s="100"/>
      <c r="AQ66" s="77">
        <f t="shared" si="80"/>
        <v>15.241</v>
      </c>
      <c r="AR66" s="8">
        <v>15.2</v>
      </c>
      <c r="AS66" s="8">
        <f t="shared" si="20"/>
        <v>-4.1000000000000369E-2</v>
      </c>
      <c r="AT66" s="62"/>
      <c r="AU66" s="8">
        <f t="shared" si="21"/>
        <v>15.2</v>
      </c>
      <c r="AV66" s="8"/>
      <c r="AW66" s="31">
        <f t="shared" si="35"/>
        <v>15.2</v>
      </c>
      <c r="AX66" s="31"/>
      <c r="AY66" s="58">
        <f t="shared" si="61"/>
        <v>15.2</v>
      </c>
      <c r="AZ66" s="60"/>
      <c r="BA66" s="58">
        <f t="shared" si="24"/>
        <v>15.2</v>
      </c>
      <c r="BB66" s="77">
        <v>16.8</v>
      </c>
      <c r="BC66" s="62"/>
      <c r="BD66" s="77">
        <f t="shared" si="25"/>
        <v>16.8</v>
      </c>
      <c r="BE66" s="102"/>
      <c r="BF66" s="212">
        <f t="shared" si="63"/>
        <v>16.8</v>
      </c>
      <c r="BG66" s="62"/>
      <c r="BH66" s="233">
        <f t="shared" si="26"/>
        <v>16.8</v>
      </c>
      <c r="BI66" s="242"/>
      <c r="BJ66" s="252">
        <f t="shared" si="27"/>
        <v>16.8</v>
      </c>
      <c r="BK66" s="257"/>
      <c r="BL66" s="252">
        <f t="shared" si="28"/>
        <v>16.8</v>
      </c>
      <c r="BM66" s="257"/>
      <c r="BN66" s="240">
        <f t="shared" si="29"/>
        <v>16.8</v>
      </c>
    </row>
    <row r="67" spans="1:66" s="24" customFormat="1" ht="70.5" customHeight="1">
      <c r="A67" s="11" t="s">
        <v>5</v>
      </c>
      <c r="B67" s="56" t="s">
        <v>36</v>
      </c>
      <c r="C67" s="44" t="s">
        <v>163</v>
      </c>
      <c r="D67" s="8">
        <v>31.9</v>
      </c>
      <c r="E67" s="33">
        <v>31.9</v>
      </c>
      <c r="F67" s="33">
        <v>32.6</v>
      </c>
      <c r="G67" s="33"/>
      <c r="H67" s="33">
        <f t="shared" si="77"/>
        <v>32.6</v>
      </c>
      <c r="I67" s="8"/>
      <c r="J67" s="31">
        <f t="shared" si="78"/>
        <v>32.6</v>
      </c>
      <c r="K67" s="62"/>
      <c r="L67" s="31">
        <f t="shared" si="79"/>
        <v>32.6</v>
      </c>
      <c r="M67" s="62"/>
      <c r="N67" s="13"/>
      <c r="O67" s="40">
        <v>32.6</v>
      </c>
      <c r="P67" s="38"/>
      <c r="Q67" s="40">
        <f t="shared" si="8"/>
        <v>32.6</v>
      </c>
      <c r="R67" s="40">
        <v>33.5</v>
      </c>
      <c r="S67" s="109">
        <f t="shared" si="13"/>
        <v>0.89999999999999858</v>
      </c>
      <c r="T67" s="102"/>
      <c r="U67" s="40">
        <f t="shared" si="9"/>
        <v>33.5</v>
      </c>
      <c r="V67" s="60"/>
      <c r="W67" s="57">
        <v>32.700000000000003</v>
      </c>
      <c r="X67" s="58">
        <f t="shared" si="15"/>
        <v>0</v>
      </c>
      <c r="Y67" s="55">
        <v>32.700000000000003</v>
      </c>
      <c r="Z67" s="56">
        <v>-4.2999999999999997E-2</v>
      </c>
      <c r="AA67" s="55">
        <f t="shared" si="36"/>
        <v>32.657000000000004</v>
      </c>
      <c r="AB67" s="77"/>
      <c r="AC67" s="78">
        <f t="shared" si="62"/>
        <v>32.657000000000004</v>
      </c>
      <c r="AD67" s="64"/>
      <c r="AE67" s="78">
        <f t="shared" ref="AE67:AE106" si="81">SUM(AC67,AD67)</f>
        <v>32.657000000000004</v>
      </c>
      <c r="AF67" s="56"/>
      <c r="AG67" s="77">
        <f t="shared" si="16"/>
        <v>32.657000000000004</v>
      </c>
      <c r="AH67" s="102"/>
      <c r="AI67" s="77">
        <f t="shared" si="12"/>
        <v>32.657000000000004</v>
      </c>
      <c r="AJ67" s="85"/>
      <c r="AK67" s="77">
        <f t="shared" si="17"/>
        <v>32.657000000000004</v>
      </c>
      <c r="AL67" s="60"/>
      <c r="AM67" s="77">
        <f t="shared" si="18"/>
        <v>32.657000000000004</v>
      </c>
      <c r="AN67" s="85"/>
      <c r="AO67" s="77">
        <f t="shared" si="19"/>
        <v>32.657000000000004</v>
      </c>
      <c r="AP67" s="100"/>
      <c r="AQ67" s="77">
        <f t="shared" si="80"/>
        <v>32.657000000000004</v>
      </c>
      <c r="AR67" s="8">
        <v>36.200000000000003</v>
      </c>
      <c r="AS67" s="8">
        <f t="shared" si="20"/>
        <v>3.5429999999999993</v>
      </c>
      <c r="AT67" s="62"/>
      <c r="AU67" s="8">
        <f t="shared" si="21"/>
        <v>36.200000000000003</v>
      </c>
      <c r="AV67" s="8"/>
      <c r="AW67" s="31">
        <f t="shared" si="35"/>
        <v>36.200000000000003</v>
      </c>
      <c r="AX67" s="31"/>
      <c r="AY67" s="58">
        <f t="shared" si="61"/>
        <v>36.200000000000003</v>
      </c>
      <c r="AZ67" s="60"/>
      <c r="BA67" s="58">
        <f t="shared" si="24"/>
        <v>36.200000000000003</v>
      </c>
      <c r="BB67" s="77">
        <v>33.4</v>
      </c>
      <c r="BC67" s="62"/>
      <c r="BD67" s="77">
        <f t="shared" si="25"/>
        <v>33.4</v>
      </c>
      <c r="BE67" s="102"/>
      <c r="BF67" s="212">
        <f t="shared" si="63"/>
        <v>33.4</v>
      </c>
      <c r="BG67" s="62"/>
      <c r="BH67" s="233">
        <f t="shared" si="26"/>
        <v>33.4</v>
      </c>
      <c r="BI67" s="242"/>
      <c r="BJ67" s="252">
        <f t="shared" si="27"/>
        <v>33.4</v>
      </c>
      <c r="BK67" s="257"/>
      <c r="BL67" s="252">
        <f t="shared" si="28"/>
        <v>33.4</v>
      </c>
      <c r="BM67" s="257"/>
      <c r="BN67" s="240">
        <f t="shared" si="29"/>
        <v>33.4</v>
      </c>
    </row>
    <row r="68" spans="1:66" ht="153.75" customHeight="1">
      <c r="A68" s="11" t="s">
        <v>6</v>
      </c>
      <c r="B68" s="56" t="s">
        <v>36</v>
      </c>
      <c r="C68" s="104" t="s">
        <v>164</v>
      </c>
      <c r="D68" s="8">
        <v>16.5</v>
      </c>
      <c r="E68" s="33">
        <v>16.5</v>
      </c>
      <c r="F68" s="33">
        <v>16.5</v>
      </c>
      <c r="G68" s="33">
        <v>-1</v>
      </c>
      <c r="H68" s="33">
        <f t="shared" si="77"/>
        <v>15.5</v>
      </c>
      <c r="I68" s="8"/>
      <c r="J68" s="31">
        <f t="shared" si="78"/>
        <v>15.5</v>
      </c>
      <c r="K68" s="62"/>
      <c r="L68" s="31">
        <f t="shared" si="79"/>
        <v>15.5</v>
      </c>
      <c r="M68" s="62"/>
      <c r="N68" s="13"/>
      <c r="O68" s="40">
        <v>15.5</v>
      </c>
      <c r="P68" s="38"/>
      <c r="Q68" s="40">
        <f t="shared" si="8"/>
        <v>15.5</v>
      </c>
      <c r="R68" s="40">
        <v>14.4</v>
      </c>
      <c r="S68" s="109">
        <f t="shared" si="13"/>
        <v>-1.0999999999999996</v>
      </c>
      <c r="T68" s="102"/>
      <c r="U68" s="40">
        <f t="shared" si="9"/>
        <v>14.4</v>
      </c>
      <c r="V68" s="60"/>
      <c r="W68" s="57">
        <v>14.7</v>
      </c>
      <c r="X68" s="58">
        <f t="shared" si="15"/>
        <v>0</v>
      </c>
      <c r="Y68" s="55">
        <v>14.7</v>
      </c>
      <c r="Z68" s="56"/>
      <c r="AA68" s="55">
        <f t="shared" si="36"/>
        <v>14.7</v>
      </c>
      <c r="AB68" s="77"/>
      <c r="AC68" s="78">
        <f t="shared" si="62"/>
        <v>14.7</v>
      </c>
      <c r="AD68" s="64"/>
      <c r="AE68" s="78">
        <f t="shared" si="81"/>
        <v>14.7</v>
      </c>
      <c r="AF68" s="56"/>
      <c r="AG68" s="77">
        <f t="shared" si="16"/>
        <v>14.7</v>
      </c>
      <c r="AH68" s="102"/>
      <c r="AI68" s="77">
        <f t="shared" si="12"/>
        <v>14.7</v>
      </c>
      <c r="AJ68" s="85"/>
      <c r="AK68" s="77">
        <f t="shared" si="17"/>
        <v>14.7</v>
      </c>
      <c r="AL68" s="60"/>
      <c r="AM68" s="77">
        <f t="shared" si="18"/>
        <v>14.7</v>
      </c>
      <c r="AN68" s="85"/>
      <c r="AO68" s="77">
        <f t="shared" si="19"/>
        <v>14.7</v>
      </c>
      <c r="AP68" s="100"/>
      <c r="AQ68" s="77">
        <f t="shared" si="80"/>
        <v>14.7</v>
      </c>
      <c r="AR68" s="8">
        <v>14.7</v>
      </c>
      <c r="AS68" s="8">
        <f t="shared" si="20"/>
        <v>0</v>
      </c>
      <c r="AT68" s="62"/>
      <c r="AU68" s="8">
        <f t="shared" si="21"/>
        <v>14.7</v>
      </c>
      <c r="AV68" s="8"/>
      <c r="AW68" s="31">
        <f t="shared" si="35"/>
        <v>14.7</v>
      </c>
      <c r="AX68" s="31"/>
      <c r="AY68" s="58">
        <f t="shared" si="61"/>
        <v>14.7</v>
      </c>
      <c r="AZ68" s="60"/>
      <c r="BA68" s="58">
        <f t="shared" si="24"/>
        <v>14.7</v>
      </c>
      <c r="BB68" s="77">
        <v>14.5</v>
      </c>
      <c r="BC68" s="62"/>
      <c r="BD68" s="77">
        <f t="shared" si="25"/>
        <v>14.5</v>
      </c>
      <c r="BE68" s="102"/>
      <c r="BF68" s="212">
        <f t="shared" si="63"/>
        <v>14.5</v>
      </c>
      <c r="BG68" s="62"/>
      <c r="BH68" s="233">
        <f t="shared" si="26"/>
        <v>14.5</v>
      </c>
      <c r="BI68" s="239"/>
      <c r="BJ68" s="252">
        <f t="shared" si="27"/>
        <v>14.5</v>
      </c>
      <c r="BK68" s="255"/>
      <c r="BL68" s="252">
        <f t="shared" si="28"/>
        <v>14.5</v>
      </c>
      <c r="BM68" s="255"/>
      <c r="BN68" s="240">
        <f t="shared" si="29"/>
        <v>14.5</v>
      </c>
    </row>
    <row r="69" spans="1:66" ht="99.75" customHeight="1">
      <c r="A69" s="11" t="s">
        <v>6</v>
      </c>
      <c r="B69" s="56" t="s">
        <v>36</v>
      </c>
      <c r="C69" s="44" t="s">
        <v>165</v>
      </c>
      <c r="D69" s="8">
        <v>12.4</v>
      </c>
      <c r="E69" s="33">
        <v>12.4</v>
      </c>
      <c r="F69" s="33">
        <v>10.3</v>
      </c>
      <c r="G69" s="33"/>
      <c r="H69" s="33">
        <f t="shared" si="77"/>
        <v>10.3</v>
      </c>
      <c r="I69" s="10"/>
      <c r="J69" s="31">
        <f>SUM(H69,I69)</f>
        <v>10.3</v>
      </c>
      <c r="K69" s="39"/>
      <c r="L69" s="31">
        <f>SUM(J69,K69)</f>
        <v>10.3</v>
      </c>
      <c r="M69" s="39"/>
      <c r="N69" s="109"/>
      <c r="O69" s="40">
        <v>10.3</v>
      </c>
      <c r="P69" s="43"/>
      <c r="Q69" s="40">
        <f t="shared" si="8"/>
        <v>10.3</v>
      </c>
      <c r="R69" s="40">
        <v>10.3</v>
      </c>
      <c r="S69" s="109">
        <f t="shared" si="13"/>
        <v>0</v>
      </c>
      <c r="T69" s="45"/>
      <c r="U69" s="40">
        <f t="shared" si="9"/>
        <v>10.3</v>
      </c>
      <c r="V69" s="37">
        <v>2E-3</v>
      </c>
      <c r="W69" s="57">
        <v>10.3</v>
      </c>
      <c r="X69" s="58">
        <f t="shared" si="15"/>
        <v>-4.2000000000000011</v>
      </c>
      <c r="Y69" s="55">
        <v>6.1</v>
      </c>
      <c r="Z69" s="56"/>
      <c r="AA69" s="55">
        <f t="shared" si="36"/>
        <v>6.1</v>
      </c>
      <c r="AB69" s="73"/>
      <c r="AC69" s="78">
        <f t="shared" si="62"/>
        <v>6.1</v>
      </c>
      <c r="AD69" s="45"/>
      <c r="AE69" s="78">
        <f t="shared" si="81"/>
        <v>6.1</v>
      </c>
      <c r="AF69" s="39"/>
      <c r="AG69" s="105">
        <f t="shared" si="16"/>
        <v>6.1</v>
      </c>
      <c r="AH69" s="45"/>
      <c r="AI69" s="77">
        <f t="shared" si="12"/>
        <v>6.1</v>
      </c>
      <c r="AJ69" s="8">
        <v>0.4</v>
      </c>
      <c r="AK69" s="77">
        <f t="shared" si="17"/>
        <v>6.5</v>
      </c>
      <c r="AL69" s="50"/>
      <c r="AM69" s="77">
        <f t="shared" si="18"/>
        <v>6.5</v>
      </c>
      <c r="AN69" s="83"/>
      <c r="AO69" s="77">
        <f t="shared" si="19"/>
        <v>6.5</v>
      </c>
      <c r="AP69" s="100"/>
      <c r="AQ69" s="77">
        <f>SUM(AO69,AP69)</f>
        <v>6.5</v>
      </c>
      <c r="AR69" s="8">
        <v>6.4</v>
      </c>
      <c r="AS69" s="8">
        <f t="shared" si="20"/>
        <v>-9.9999999999999645E-2</v>
      </c>
      <c r="AT69" s="39"/>
      <c r="AU69" s="8">
        <f t="shared" si="21"/>
        <v>6.4</v>
      </c>
      <c r="AV69" s="8"/>
      <c r="AW69" s="31">
        <f t="shared" si="35"/>
        <v>6.4</v>
      </c>
      <c r="AX69" s="31"/>
      <c r="AY69" s="58">
        <f t="shared" si="61"/>
        <v>6.4</v>
      </c>
      <c r="AZ69" s="60"/>
      <c r="BA69" s="58">
        <f t="shared" si="24"/>
        <v>6.4</v>
      </c>
      <c r="BB69" s="77">
        <v>6.4</v>
      </c>
      <c r="BC69" s="62"/>
      <c r="BD69" s="77">
        <f t="shared" si="25"/>
        <v>6.4</v>
      </c>
      <c r="BE69" s="102"/>
      <c r="BF69" s="212">
        <f t="shared" si="63"/>
        <v>6.4</v>
      </c>
      <c r="BG69" s="204">
        <v>0.5</v>
      </c>
      <c r="BH69" s="233">
        <f t="shared" si="26"/>
        <v>6.9</v>
      </c>
      <c r="BI69" s="239"/>
      <c r="BJ69" s="252">
        <f t="shared" si="27"/>
        <v>6.9</v>
      </c>
      <c r="BK69" s="258">
        <v>0.9</v>
      </c>
      <c r="BL69" s="252">
        <f t="shared" si="28"/>
        <v>7.8000000000000007</v>
      </c>
      <c r="BM69" s="255"/>
      <c r="BN69" s="240">
        <f t="shared" si="29"/>
        <v>7.8000000000000007</v>
      </c>
    </row>
    <row r="70" spans="1:66" ht="129" customHeight="1">
      <c r="A70" s="11" t="s">
        <v>6</v>
      </c>
      <c r="B70" s="56" t="s">
        <v>36</v>
      </c>
      <c r="C70" s="44" t="s">
        <v>166</v>
      </c>
      <c r="D70" s="8">
        <v>51076.2</v>
      </c>
      <c r="E70" s="33">
        <v>51097.700000000004</v>
      </c>
      <c r="F70" s="33">
        <v>51713.8</v>
      </c>
      <c r="G70" s="33"/>
      <c r="H70" s="33">
        <f t="shared" si="77"/>
        <v>51713.8</v>
      </c>
      <c r="I70" s="8">
        <v>365.6</v>
      </c>
      <c r="J70" s="31">
        <f t="shared" si="78"/>
        <v>52079.4</v>
      </c>
      <c r="K70" s="56"/>
      <c r="L70" s="31">
        <f t="shared" si="79"/>
        <v>52079.4</v>
      </c>
      <c r="M70" s="56"/>
      <c r="N70" s="33">
        <v>1552.7</v>
      </c>
      <c r="O70" s="40">
        <v>53632.1</v>
      </c>
      <c r="P70" s="37"/>
      <c r="Q70" s="40">
        <f t="shared" si="8"/>
        <v>53632.1</v>
      </c>
      <c r="R70" s="40">
        <v>45724.1</v>
      </c>
      <c r="S70" s="109">
        <f t="shared" si="13"/>
        <v>-7908</v>
      </c>
      <c r="T70" s="40">
        <v>150</v>
      </c>
      <c r="U70" s="40">
        <f t="shared" si="9"/>
        <v>45874.1</v>
      </c>
      <c r="V70" s="15"/>
      <c r="W70" s="57">
        <v>48563.9</v>
      </c>
      <c r="X70" s="58">
        <f t="shared" si="15"/>
        <v>11263</v>
      </c>
      <c r="Y70" s="55">
        <v>59826.9</v>
      </c>
      <c r="Z70" s="56"/>
      <c r="AA70" s="55">
        <f t="shared" si="36"/>
        <v>59826.9</v>
      </c>
      <c r="AB70" s="77">
        <v>152.6</v>
      </c>
      <c r="AC70" s="78">
        <f t="shared" si="62"/>
        <v>59979.5</v>
      </c>
      <c r="AD70" s="64"/>
      <c r="AE70" s="78">
        <f t="shared" si="81"/>
        <v>59979.5</v>
      </c>
      <c r="AF70" s="56"/>
      <c r="AG70" s="77">
        <f t="shared" si="16"/>
        <v>59979.5</v>
      </c>
      <c r="AH70" s="64"/>
      <c r="AI70" s="77">
        <f t="shared" si="12"/>
        <v>59979.5</v>
      </c>
      <c r="AJ70" s="84"/>
      <c r="AK70" s="77">
        <f t="shared" si="17"/>
        <v>59979.5</v>
      </c>
      <c r="AL70" s="15"/>
      <c r="AM70" s="77">
        <f t="shared" si="18"/>
        <v>59979.5</v>
      </c>
      <c r="AN70" s="84"/>
      <c r="AO70" s="77">
        <f t="shared" si="19"/>
        <v>59979.5</v>
      </c>
      <c r="AP70" s="100"/>
      <c r="AQ70" s="77">
        <f t="shared" si="80"/>
        <v>59979.5</v>
      </c>
      <c r="AR70" s="8">
        <v>67264.800000000003</v>
      </c>
      <c r="AS70" s="8">
        <f t="shared" si="20"/>
        <v>7285.3000000000029</v>
      </c>
      <c r="AT70" s="8">
        <v>-6191.3</v>
      </c>
      <c r="AU70" s="8">
        <f t="shared" si="21"/>
        <v>61073.5</v>
      </c>
      <c r="AV70" s="8"/>
      <c r="AW70" s="31">
        <v>62642.2</v>
      </c>
      <c r="AX70" s="31"/>
      <c r="AY70" s="58">
        <f t="shared" si="61"/>
        <v>62642.2</v>
      </c>
      <c r="AZ70" s="15"/>
      <c r="BA70" s="58">
        <f t="shared" si="24"/>
        <v>62642.2</v>
      </c>
      <c r="BB70" s="77">
        <v>61093.4</v>
      </c>
      <c r="BC70" s="8">
        <v>792.3</v>
      </c>
      <c r="BD70" s="77">
        <f t="shared" si="25"/>
        <v>61885.700000000004</v>
      </c>
      <c r="BE70" s="64"/>
      <c r="BF70" s="212">
        <f t="shared" si="63"/>
        <v>61885.700000000004</v>
      </c>
      <c r="BG70" s="204">
        <v>6333.3</v>
      </c>
      <c r="BH70" s="233">
        <f t="shared" si="26"/>
        <v>68219</v>
      </c>
      <c r="BI70" s="239"/>
      <c r="BJ70" s="252">
        <f t="shared" si="27"/>
        <v>68219</v>
      </c>
      <c r="BK70" s="255"/>
      <c r="BL70" s="252">
        <f t="shared" si="28"/>
        <v>68219</v>
      </c>
      <c r="BM70" s="255"/>
      <c r="BN70" s="240">
        <f t="shared" si="29"/>
        <v>68219</v>
      </c>
    </row>
    <row r="71" spans="1:66" ht="76.5" customHeight="1">
      <c r="A71" s="11" t="s">
        <v>6</v>
      </c>
      <c r="B71" s="56" t="s">
        <v>36</v>
      </c>
      <c r="C71" s="44" t="s">
        <v>167</v>
      </c>
      <c r="D71" s="8">
        <v>23405.7</v>
      </c>
      <c r="E71" s="33">
        <v>25308.6</v>
      </c>
      <c r="F71" s="33">
        <v>23154.799999999999</v>
      </c>
      <c r="G71" s="33"/>
      <c r="H71" s="33">
        <f t="shared" si="77"/>
        <v>23154.799999999999</v>
      </c>
      <c r="I71" s="8">
        <v>68.2</v>
      </c>
      <c r="J71" s="31">
        <f t="shared" si="78"/>
        <v>23223</v>
      </c>
      <c r="K71" s="56"/>
      <c r="L71" s="31">
        <f t="shared" si="79"/>
        <v>23223</v>
      </c>
      <c r="M71" s="56"/>
      <c r="N71" s="33">
        <v>326.7</v>
      </c>
      <c r="O71" s="40">
        <v>23549.7</v>
      </c>
      <c r="P71" s="37"/>
      <c r="Q71" s="40">
        <f t="shared" si="8"/>
        <v>23549.7</v>
      </c>
      <c r="R71" s="40">
        <v>22753.599999999999</v>
      </c>
      <c r="S71" s="109">
        <f t="shared" si="13"/>
        <v>-796.10000000000218</v>
      </c>
      <c r="T71" s="40">
        <v>298</v>
      </c>
      <c r="U71" s="40">
        <f t="shared" si="9"/>
        <v>23051.599999999999</v>
      </c>
      <c r="V71" s="37">
        <v>1513.2</v>
      </c>
      <c r="W71" s="57">
        <v>22862.2</v>
      </c>
      <c r="X71" s="58">
        <f t="shared" si="15"/>
        <v>182.20000000000073</v>
      </c>
      <c r="Y71" s="55">
        <v>23044.400000000001</v>
      </c>
      <c r="Z71" s="56"/>
      <c r="AA71" s="55">
        <f t="shared" si="36"/>
        <v>23044.400000000001</v>
      </c>
      <c r="AB71" s="77">
        <v>473.7</v>
      </c>
      <c r="AC71" s="78">
        <f t="shared" si="62"/>
        <v>23518.100000000002</v>
      </c>
      <c r="AD71" s="64"/>
      <c r="AE71" s="78">
        <f t="shared" si="81"/>
        <v>23518.100000000002</v>
      </c>
      <c r="AF71" s="56"/>
      <c r="AG71" s="77">
        <f t="shared" si="16"/>
        <v>23518.100000000002</v>
      </c>
      <c r="AH71" s="64"/>
      <c r="AI71" s="77">
        <f t="shared" si="12"/>
        <v>23518.100000000002</v>
      </c>
      <c r="AJ71" s="84"/>
      <c r="AK71" s="77">
        <f t="shared" si="17"/>
        <v>23518.100000000002</v>
      </c>
      <c r="AL71" s="15"/>
      <c r="AM71" s="77">
        <f t="shared" si="18"/>
        <v>23518.100000000002</v>
      </c>
      <c r="AN71" s="84"/>
      <c r="AO71" s="77">
        <f t="shared" si="19"/>
        <v>23518.100000000002</v>
      </c>
      <c r="AP71" s="100"/>
      <c r="AQ71" s="77">
        <f t="shared" si="80"/>
        <v>23518.100000000002</v>
      </c>
      <c r="AR71" s="8">
        <v>23991.9</v>
      </c>
      <c r="AS71" s="8">
        <f t="shared" si="20"/>
        <v>473.79999999999927</v>
      </c>
      <c r="AT71" s="56"/>
      <c r="AU71" s="8">
        <f t="shared" si="21"/>
        <v>23991.9</v>
      </c>
      <c r="AV71" s="8"/>
      <c r="AW71" s="31">
        <v>25584.3</v>
      </c>
      <c r="AX71" s="31">
        <v>369.3</v>
      </c>
      <c r="AY71" s="58">
        <f t="shared" si="61"/>
        <v>25953.599999999999</v>
      </c>
      <c r="AZ71" s="15"/>
      <c r="BA71" s="58">
        <f t="shared" si="24"/>
        <v>25953.599999999999</v>
      </c>
      <c r="BB71" s="77">
        <v>25507.7</v>
      </c>
      <c r="BC71" s="8">
        <v>251.9</v>
      </c>
      <c r="BD71" s="77">
        <f t="shared" si="25"/>
        <v>25759.600000000002</v>
      </c>
      <c r="BE71" s="64"/>
      <c r="BF71" s="212">
        <f t="shared" si="63"/>
        <v>25759.600000000002</v>
      </c>
      <c r="BG71" s="204">
        <v>3554.1</v>
      </c>
      <c r="BH71" s="233">
        <f t="shared" si="26"/>
        <v>29313.7</v>
      </c>
      <c r="BI71" s="245">
        <v>4317.5</v>
      </c>
      <c r="BJ71" s="252">
        <f t="shared" si="27"/>
        <v>33631.199999999997</v>
      </c>
      <c r="BK71" s="255"/>
      <c r="BL71" s="252">
        <f t="shared" si="28"/>
        <v>33631.199999999997</v>
      </c>
      <c r="BM71" s="255"/>
      <c r="BN71" s="240">
        <f t="shared" si="29"/>
        <v>33631.199999999997</v>
      </c>
    </row>
    <row r="72" spans="1:66" s="24" customFormat="1" ht="171" customHeight="1">
      <c r="A72" s="11" t="s">
        <v>6</v>
      </c>
      <c r="B72" s="56" t="s">
        <v>36</v>
      </c>
      <c r="C72" s="44" t="s">
        <v>168</v>
      </c>
      <c r="D72" s="8">
        <v>1917.4</v>
      </c>
      <c r="E72" s="33">
        <v>1917.4</v>
      </c>
      <c r="F72" s="33">
        <v>1917.4</v>
      </c>
      <c r="G72" s="33"/>
      <c r="H72" s="33">
        <f t="shared" si="77"/>
        <v>1917.4</v>
      </c>
      <c r="I72" s="8"/>
      <c r="J72" s="31">
        <f t="shared" si="78"/>
        <v>1917.4</v>
      </c>
      <c r="K72" s="56"/>
      <c r="L72" s="31">
        <f t="shared" si="79"/>
        <v>1917.4</v>
      </c>
      <c r="M72" s="56"/>
      <c r="N72" s="33"/>
      <c r="O72" s="40">
        <v>2717.4</v>
      </c>
      <c r="P72" s="37">
        <v>213.4</v>
      </c>
      <c r="Q72" s="40">
        <f t="shared" si="8"/>
        <v>2930.8</v>
      </c>
      <c r="R72" s="40">
        <v>2717.4</v>
      </c>
      <c r="S72" s="109">
        <f t="shared" si="13"/>
        <v>-213.40000000000009</v>
      </c>
      <c r="T72" s="64"/>
      <c r="U72" s="40">
        <f t="shared" si="9"/>
        <v>2717.4</v>
      </c>
      <c r="V72" s="37">
        <v>300</v>
      </c>
      <c r="W72" s="57">
        <v>3500</v>
      </c>
      <c r="X72" s="58">
        <f t="shared" si="15"/>
        <v>-500</v>
      </c>
      <c r="Y72" s="55">
        <v>3000</v>
      </c>
      <c r="Z72" s="56"/>
      <c r="AA72" s="55">
        <f t="shared" si="36"/>
        <v>3000</v>
      </c>
      <c r="AB72" s="77"/>
      <c r="AC72" s="78">
        <f t="shared" si="62"/>
        <v>3000</v>
      </c>
      <c r="AD72" s="64"/>
      <c r="AE72" s="78">
        <f t="shared" si="81"/>
        <v>3000</v>
      </c>
      <c r="AF72" s="8">
        <v>1000</v>
      </c>
      <c r="AG72" s="77">
        <f t="shared" si="16"/>
        <v>4000</v>
      </c>
      <c r="AH72" s="64"/>
      <c r="AI72" s="77">
        <f t="shared" si="12"/>
        <v>4000</v>
      </c>
      <c r="AJ72" s="84"/>
      <c r="AK72" s="77">
        <f t="shared" si="17"/>
        <v>4000</v>
      </c>
      <c r="AL72" s="15"/>
      <c r="AM72" s="77">
        <f t="shared" si="18"/>
        <v>4000</v>
      </c>
      <c r="AN72" s="84"/>
      <c r="AO72" s="77">
        <f t="shared" si="19"/>
        <v>4000</v>
      </c>
      <c r="AP72" s="100"/>
      <c r="AQ72" s="77">
        <f t="shared" si="80"/>
        <v>4000</v>
      </c>
      <c r="AR72" s="8">
        <v>4000</v>
      </c>
      <c r="AS72" s="8">
        <f t="shared" si="20"/>
        <v>0</v>
      </c>
      <c r="AT72" s="56"/>
      <c r="AU72" s="8">
        <f t="shared" si="21"/>
        <v>4000</v>
      </c>
      <c r="AV72" s="8"/>
      <c r="AW72" s="31">
        <v>3500</v>
      </c>
      <c r="AX72" s="31">
        <v>500</v>
      </c>
      <c r="AY72" s="58">
        <f t="shared" si="61"/>
        <v>4000</v>
      </c>
      <c r="AZ72" s="15"/>
      <c r="BA72" s="58">
        <f t="shared" si="24"/>
        <v>4000</v>
      </c>
      <c r="BB72" s="77">
        <v>4000</v>
      </c>
      <c r="BC72" s="56"/>
      <c r="BD72" s="77">
        <f t="shared" si="25"/>
        <v>4000</v>
      </c>
      <c r="BE72" s="64"/>
      <c r="BF72" s="212">
        <f t="shared" si="63"/>
        <v>4000</v>
      </c>
      <c r="BG72" s="56"/>
      <c r="BH72" s="233">
        <f t="shared" si="26"/>
        <v>4000</v>
      </c>
      <c r="BI72" s="242"/>
      <c r="BJ72" s="252">
        <f t="shared" si="27"/>
        <v>4000</v>
      </c>
      <c r="BK72" s="257"/>
      <c r="BL72" s="252">
        <f t="shared" si="28"/>
        <v>4000</v>
      </c>
      <c r="BM72" s="257"/>
      <c r="BN72" s="240">
        <f t="shared" si="29"/>
        <v>4000</v>
      </c>
    </row>
    <row r="73" spans="1:66" s="24" customFormat="1" ht="135.75" customHeight="1">
      <c r="A73" s="11" t="s">
        <v>8</v>
      </c>
      <c r="B73" s="56" t="s">
        <v>36</v>
      </c>
      <c r="C73" s="44" t="s">
        <v>169</v>
      </c>
      <c r="D73" s="8">
        <v>910.1</v>
      </c>
      <c r="E73" s="33">
        <v>597.5</v>
      </c>
      <c r="F73" s="33">
        <v>854.9</v>
      </c>
      <c r="G73" s="33"/>
      <c r="H73" s="33">
        <f t="shared" si="77"/>
        <v>854.9</v>
      </c>
      <c r="I73" s="8">
        <v>233.5</v>
      </c>
      <c r="J73" s="31">
        <f t="shared" si="78"/>
        <v>1088.4000000000001</v>
      </c>
      <c r="K73" s="56"/>
      <c r="L73" s="31">
        <f t="shared" si="79"/>
        <v>1088.4000000000001</v>
      </c>
      <c r="M73" s="56"/>
      <c r="N73" s="33"/>
      <c r="O73" s="40">
        <v>1088.4000000000001</v>
      </c>
      <c r="P73" s="37">
        <v>-209.7</v>
      </c>
      <c r="Q73" s="40">
        <f t="shared" si="8"/>
        <v>878.7</v>
      </c>
      <c r="R73" s="40">
        <v>878.7</v>
      </c>
      <c r="S73" s="109">
        <f t="shared" si="13"/>
        <v>0</v>
      </c>
      <c r="T73" s="64"/>
      <c r="U73" s="40">
        <f t="shared" si="9"/>
        <v>878.7</v>
      </c>
      <c r="V73" s="15"/>
      <c r="W73" s="57">
        <v>878.7</v>
      </c>
      <c r="X73" s="58">
        <f t="shared" si="15"/>
        <v>0</v>
      </c>
      <c r="Y73" s="55">
        <v>878.7</v>
      </c>
      <c r="Z73" s="56"/>
      <c r="AA73" s="55">
        <f t="shared" si="36"/>
        <v>878.7</v>
      </c>
      <c r="AB73" s="77"/>
      <c r="AC73" s="78">
        <f t="shared" si="62"/>
        <v>878.7</v>
      </c>
      <c r="AD73" s="64"/>
      <c r="AE73" s="78">
        <f t="shared" si="81"/>
        <v>878.7</v>
      </c>
      <c r="AF73" s="56"/>
      <c r="AG73" s="77">
        <f t="shared" si="16"/>
        <v>878.7</v>
      </c>
      <c r="AH73" s="64"/>
      <c r="AI73" s="77">
        <f t="shared" si="12"/>
        <v>878.7</v>
      </c>
      <c r="AJ73" s="84"/>
      <c r="AK73" s="77">
        <f t="shared" si="17"/>
        <v>878.7</v>
      </c>
      <c r="AL73" s="15"/>
      <c r="AM73" s="77">
        <f t="shared" si="18"/>
        <v>878.7</v>
      </c>
      <c r="AN73" s="84"/>
      <c r="AO73" s="77">
        <f t="shared" si="19"/>
        <v>878.7</v>
      </c>
      <c r="AP73" s="100"/>
      <c r="AQ73" s="77">
        <f t="shared" si="80"/>
        <v>878.7</v>
      </c>
      <c r="AR73" s="8">
        <v>878.7</v>
      </c>
      <c r="AS73" s="8">
        <f t="shared" si="20"/>
        <v>0</v>
      </c>
      <c r="AT73" s="56" t="s">
        <v>69</v>
      </c>
      <c r="AU73" s="8">
        <f t="shared" si="21"/>
        <v>878.7</v>
      </c>
      <c r="AV73" s="8"/>
      <c r="AW73" s="31">
        <f t="shared" si="35"/>
        <v>878.7</v>
      </c>
      <c r="AX73" s="31"/>
      <c r="AY73" s="58">
        <f t="shared" si="61"/>
        <v>878.7</v>
      </c>
      <c r="AZ73" s="15"/>
      <c r="BA73" s="58">
        <f t="shared" si="24"/>
        <v>878.7</v>
      </c>
      <c r="BB73" s="77">
        <v>878.7</v>
      </c>
      <c r="BC73" s="56"/>
      <c r="BD73" s="77">
        <f t="shared" si="25"/>
        <v>878.7</v>
      </c>
      <c r="BE73" s="64"/>
      <c r="BF73" s="212">
        <f t="shared" si="63"/>
        <v>878.7</v>
      </c>
      <c r="BG73" s="56"/>
      <c r="BH73" s="233">
        <f t="shared" si="26"/>
        <v>878.7</v>
      </c>
      <c r="BI73" s="242"/>
      <c r="BJ73" s="252">
        <f t="shared" si="27"/>
        <v>878.7</v>
      </c>
      <c r="BK73" s="257"/>
      <c r="BL73" s="252">
        <f t="shared" si="28"/>
        <v>878.7</v>
      </c>
      <c r="BM73" s="257"/>
      <c r="BN73" s="240">
        <f t="shared" si="29"/>
        <v>878.7</v>
      </c>
    </row>
    <row r="74" spans="1:66" s="24" customFormat="1" ht="83.25" customHeight="1">
      <c r="A74" s="11" t="s">
        <v>22</v>
      </c>
      <c r="B74" s="56" t="s">
        <v>36</v>
      </c>
      <c r="C74" s="44" t="s">
        <v>170</v>
      </c>
      <c r="D74" s="8">
        <v>502.7</v>
      </c>
      <c r="E74" s="33">
        <v>502.7</v>
      </c>
      <c r="F74" s="33">
        <v>502.7</v>
      </c>
      <c r="G74" s="33"/>
      <c r="H74" s="33">
        <f t="shared" si="77"/>
        <v>502.7</v>
      </c>
      <c r="I74" s="8">
        <v>19.100000000000001</v>
      </c>
      <c r="J74" s="31">
        <f t="shared" si="78"/>
        <v>521.79999999999995</v>
      </c>
      <c r="K74" s="62"/>
      <c r="L74" s="31">
        <f t="shared" si="79"/>
        <v>521.79999999999995</v>
      </c>
      <c r="M74" s="62"/>
      <c r="N74" s="13"/>
      <c r="O74" s="40">
        <v>521.79999999999995</v>
      </c>
      <c r="P74" s="38"/>
      <c r="Q74" s="40">
        <f t="shared" si="8"/>
        <v>521.79999999999995</v>
      </c>
      <c r="R74" s="40">
        <v>535.70000000000005</v>
      </c>
      <c r="S74" s="109">
        <f t="shared" si="13"/>
        <v>13.900000000000091</v>
      </c>
      <c r="T74" s="40">
        <v>0</v>
      </c>
      <c r="U74" s="40">
        <f t="shared" si="9"/>
        <v>535.70000000000005</v>
      </c>
      <c r="V74" s="60"/>
      <c r="W74" s="57">
        <v>535.70000000000005</v>
      </c>
      <c r="X74" s="58">
        <f t="shared" si="15"/>
        <v>47.699999999999932</v>
      </c>
      <c r="Y74" s="55">
        <v>583.4</v>
      </c>
      <c r="Z74" s="63"/>
      <c r="AA74" s="55">
        <f t="shared" si="36"/>
        <v>583.4</v>
      </c>
      <c r="AB74" s="77"/>
      <c r="AC74" s="78">
        <f t="shared" si="62"/>
        <v>583.4</v>
      </c>
      <c r="AD74" s="64"/>
      <c r="AE74" s="78">
        <f t="shared" si="81"/>
        <v>583.4</v>
      </c>
      <c r="AF74" s="56"/>
      <c r="AG74" s="77">
        <f t="shared" si="16"/>
        <v>583.4</v>
      </c>
      <c r="AH74" s="102"/>
      <c r="AI74" s="77">
        <f t="shared" si="12"/>
        <v>583.4</v>
      </c>
      <c r="AJ74" s="8">
        <v>291.7</v>
      </c>
      <c r="AK74" s="77">
        <f t="shared" si="17"/>
        <v>875.09999999999991</v>
      </c>
      <c r="AL74" s="60"/>
      <c r="AM74" s="77">
        <f t="shared" si="18"/>
        <v>875.09999999999991</v>
      </c>
      <c r="AN74" s="85"/>
      <c r="AO74" s="77">
        <f t="shared" si="19"/>
        <v>875.09999999999991</v>
      </c>
      <c r="AP74" s="100"/>
      <c r="AQ74" s="77">
        <f t="shared" si="80"/>
        <v>875.09999999999991</v>
      </c>
      <c r="AR74" s="8">
        <v>1166.8</v>
      </c>
      <c r="AS74" s="8">
        <f t="shared" si="20"/>
        <v>291.70000000000005</v>
      </c>
      <c r="AT74" s="62"/>
      <c r="AU74" s="8">
        <f t="shared" si="21"/>
        <v>1166.8</v>
      </c>
      <c r="AV74" s="8"/>
      <c r="AW74" s="31">
        <v>1261.3</v>
      </c>
      <c r="AX74" s="31"/>
      <c r="AY74" s="58">
        <f t="shared" si="61"/>
        <v>1261.3</v>
      </c>
      <c r="AZ74" s="60"/>
      <c r="BA74" s="58">
        <f t="shared" si="24"/>
        <v>1261.3</v>
      </c>
      <c r="BB74" s="77">
        <v>1261.3</v>
      </c>
      <c r="BC74" s="62"/>
      <c r="BD74" s="77">
        <f t="shared" si="25"/>
        <v>1261.3</v>
      </c>
      <c r="BE74" s="102"/>
      <c r="BF74" s="212">
        <f t="shared" si="63"/>
        <v>1261.3</v>
      </c>
      <c r="BG74" s="62"/>
      <c r="BH74" s="233">
        <f t="shared" si="26"/>
        <v>1261.3</v>
      </c>
      <c r="BI74" s="227">
        <v>211.7</v>
      </c>
      <c r="BJ74" s="252">
        <f t="shared" si="27"/>
        <v>1473</v>
      </c>
      <c r="BK74" s="257"/>
      <c r="BL74" s="252">
        <f t="shared" si="28"/>
        <v>1473</v>
      </c>
      <c r="BM74" s="257"/>
      <c r="BN74" s="240">
        <f t="shared" si="29"/>
        <v>1473</v>
      </c>
    </row>
    <row r="75" spans="1:66" s="24" customFormat="1" ht="96" customHeight="1">
      <c r="A75" s="11" t="s">
        <v>22</v>
      </c>
      <c r="B75" s="56" t="s">
        <v>36</v>
      </c>
      <c r="C75" s="44" t="s">
        <v>171</v>
      </c>
      <c r="D75" s="8">
        <v>502.8</v>
      </c>
      <c r="E75" s="33">
        <v>502.8</v>
      </c>
      <c r="F75" s="33">
        <v>1005.5</v>
      </c>
      <c r="G75" s="33"/>
      <c r="H75" s="33">
        <f t="shared" si="77"/>
        <v>1005.5</v>
      </c>
      <c r="I75" s="8">
        <v>38.1</v>
      </c>
      <c r="J75" s="31">
        <f t="shared" si="78"/>
        <v>1043.5999999999999</v>
      </c>
      <c r="K75" s="62"/>
      <c r="L75" s="31">
        <f t="shared" si="79"/>
        <v>1043.5999999999999</v>
      </c>
      <c r="M75" s="62"/>
      <c r="N75" s="13"/>
      <c r="O75" s="40">
        <v>1043.5999999999999</v>
      </c>
      <c r="P75" s="38"/>
      <c r="Q75" s="40">
        <f t="shared" si="8"/>
        <v>1043.5999999999999</v>
      </c>
      <c r="R75" s="40">
        <v>1071.4000000000001</v>
      </c>
      <c r="S75" s="109">
        <f t="shared" si="13"/>
        <v>27.800000000000182</v>
      </c>
      <c r="T75" s="40">
        <v>0</v>
      </c>
      <c r="U75" s="40">
        <f t="shared" si="9"/>
        <v>1071.4000000000001</v>
      </c>
      <c r="V75" s="60"/>
      <c r="W75" s="57">
        <v>1071.4000000000001</v>
      </c>
      <c r="X75" s="58">
        <f t="shared" si="15"/>
        <v>95.399999999999864</v>
      </c>
      <c r="Y75" s="55">
        <v>1166.8</v>
      </c>
      <c r="Z75" s="63"/>
      <c r="AA75" s="55">
        <f t="shared" si="36"/>
        <v>1166.8</v>
      </c>
      <c r="AB75" s="77"/>
      <c r="AC75" s="78">
        <f t="shared" si="62"/>
        <v>1166.8</v>
      </c>
      <c r="AD75" s="64"/>
      <c r="AE75" s="78">
        <f t="shared" si="81"/>
        <v>1166.8</v>
      </c>
      <c r="AF75" s="56"/>
      <c r="AG75" s="77">
        <f t="shared" si="16"/>
        <v>1166.8</v>
      </c>
      <c r="AH75" s="102"/>
      <c r="AI75" s="77">
        <f t="shared" si="12"/>
        <v>1166.8</v>
      </c>
      <c r="AJ75" s="85"/>
      <c r="AK75" s="77">
        <f t="shared" si="17"/>
        <v>1166.8</v>
      </c>
      <c r="AL75" s="60"/>
      <c r="AM75" s="77">
        <f t="shared" si="18"/>
        <v>1166.8</v>
      </c>
      <c r="AN75" s="85"/>
      <c r="AO75" s="77">
        <f t="shared" si="19"/>
        <v>1166.8</v>
      </c>
      <c r="AP75" s="100"/>
      <c r="AQ75" s="77">
        <f t="shared" si="80"/>
        <v>1166.8</v>
      </c>
      <c r="AR75" s="8">
        <v>1166.8</v>
      </c>
      <c r="AS75" s="8">
        <f t="shared" si="20"/>
        <v>0</v>
      </c>
      <c r="AT75" s="62"/>
      <c r="AU75" s="8">
        <f t="shared" si="21"/>
        <v>1166.8</v>
      </c>
      <c r="AV75" s="8"/>
      <c r="AW75" s="31">
        <v>1261.3</v>
      </c>
      <c r="AX75" s="31"/>
      <c r="AY75" s="58">
        <f t="shared" si="61"/>
        <v>1261.3</v>
      </c>
      <c r="AZ75" s="60"/>
      <c r="BA75" s="58">
        <f t="shared" si="24"/>
        <v>1261.3</v>
      </c>
      <c r="BB75" s="77">
        <v>1261.3</v>
      </c>
      <c r="BC75" s="62"/>
      <c r="BD75" s="77">
        <f t="shared" si="25"/>
        <v>1261.3</v>
      </c>
      <c r="BE75" s="102"/>
      <c r="BF75" s="212">
        <f t="shared" si="63"/>
        <v>1261.3</v>
      </c>
      <c r="BG75" s="62"/>
      <c r="BH75" s="233">
        <f t="shared" si="26"/>
        <v>1261.3</v>
      </c>
      <c r="BI75" s="227">
        <v>211.7</v>
      </c>
      <c r="BJ75" s="252">
        <f t="shared" si="27"/>
        <v>1473</v>
      </c>
      <c r="BK75" s="257"/>
      <c r="BL75" s="252">
        <f t="shared" si="28"/>
        <v>1473</v>
      </c>
      <c r="BM75" s="257"/>
      <c r="BN75" s="240">
        <f t="shared" si="29"/>
        <v>1473</v>
      </c>
    </row>
    <row r="76" spans="1:66" s="24" customFormat="1" ht="81" customHeight="1">
      <c r="A76" s="11" t="s">
        <v>22</v>
      </c>
      <c r="B76" s="56" t="s">
        <v>36</v>
      </c>
      <c r="C76" s="44" t="s">
        <v>172</v>
      </c>
      <c r="D76" s="8">
        <v>132.5</v>
      </c>
      <c r="E76" s="33">
        <v>132.5</v>
      </c>
      <c r="F76" s="33">
        <v>132.5</v>
      </c>
      <c r="G76" s="33"/>
      <c r="H76" s="33">
        <f>F76+G76</f>
        <v>132.5</v>
      </c>
      <c r="I76" s="8">
        <v>3.7</v>
      </c>
      <c r="J76" s="31">
        <f t="shared" si="78"/>
        <v>136.19999999999999</v>
      </c>
      <c r="K76" s="62"/>
      <c r="L76" s="31">
        <f t="shared" si="79"/>
        <v>136.19999999999999</v>
      </c>
      <c r="M76" s="62"/>
      <c r="N76" s="13"/>
      <c r="O76" s="40">
        <v>136.19999999999999</v>
      </c>
      <c r="P76" s="38"/>
      <c r="Q76" s="40">
        <f t="shared" si="8"/>
        <v>136.19999999999999</v>
      </c>
      <c r="R76" s="40">
        <v>139</v>
      </c>
      <c r="S76" s="109">
        <f t="shared" si="13"/>
        <v>2.8000000000000114</v>
      </c>
      <c r="T76" s="40">
        <v>0</v>
      </c>
      <c r="U76" s="40">
        <f t="shared" si="9"/>
        <v>139</v>
      </c>
      <c r="V76" s="60"/>
      <c r="W76" s="57">
        <v>139</v>
      </c>
      <c r="X76" s="58">
        <f t="shared" si="15"/>
        <v>9.1999999999999886</v>
      </c>
      <c r="Y76" s="55">
        <v>148.19999999999999</v>
      </c>
      <c r="Z76" s="63"/>
      <c r="AA76" s="55">
        <f t="shared" si="36"/>
        <v>148.19999999999999</v>
      </c>
      <c r="AB76" s="77"/>
      <c r="AC76" s="78">
        <f t="shared" si="62"/>
        <v>148.19999999999999</v>
      </c>
      <c r="AD76" s="64"/>
      <c r="AE76" s="78">
        <f t="shared" si="81"/>
        <v>148.19999999999999</v>
      </c>
      <c r="AF76" s="56"/>
      <c r="AG76" s="77">
        <f t="shared" si="16"/>
        <v>148.19999999999999</v>
      </c>
      <c r="AH76" s="102"/>
      <c r="AI76" s="77">
        <f t="shared" si="12"/>
        <v>148.19999999999999</v>
      </c>
      <c r="AJ76" s="85"/>
      <c r="AK76" s="77">
        <f t="shared" si="17"/>
        <v>148.19999999999999</v>
      </c>
      <c r="AL76" s="60"/>
      <c r="AM76" s="77">
        <f t="shared" si="18"/>
        <v>148.19999999999999</v>
      </c>
      <c r="AN76" s="85"/>
      <c r="AO76" s="77">
        <f t="shared" si="19"/>
        <v>148.19999999999999</v>
      </c>
      <c r="AP76" s="100"/>
      <c r="AQ76" s="77">
        <f t="shared" si="80"/>
        <v>148.19999999999999</v>
      </c>
      <c r="AR76" s="8">
        <v>148.19999999999999</v>
      </c>
      <c r="AS76" s="8">
        <f t="shared" si="20"/>
        <v>0</v>
      </c>
      <c r="AT76" s="62"/>
      <c r="AU76" s="8">
        <f t="shared" si="21"/>
        <v>148.19999999999999</v>
      </c>
      <c r="AV76" s="8"/>
      <c r="AW76" s="31">
        <v>157.4</v>
      </c>
      <c r="AX76" s="31"/>
      <c r="AY76" s="58">
        <f t="shared" si="61"/>
        <v>157.4</v>
      </c>
      <c r="AZ76" s="60"/>
      <c r="BA76" s="58">
        <f t="shared" si="24"/>
        <v>157.4</v>
      </c>
      <c r="BB76" s="77">
        <v>157.4</v>
      </c>
      <c r="BC76" s="62"/>
      <c r="BD76" s="77">
        <f t="shared" si="25"/>
        <v>157.4</v>
      </c>
      <c r="BE76" s="102"/>
      <c r="BF76" s="212">
        <f t="shared" si="63"/>
        <v>157.4</v>
      </c>
      <c r="BG76" s="62"/>
      <c r="BH76" s="233">
        <f t="shared" si="26"/>
        <v>157.4</v>
      </c>
      <c r="BI76" s="227">
        <v>20.6</v>
      </c>
      <c r="BJ76" s="252">
        <f t="shared" si="27"/>
        <v>178</v>
      </c>
      <c r="BK76" s="257"/>
      <c r="BL76" s="252">
        <f t="shared" si="28"/>
        <v>178</v>
      </c>
      <c r="BM76" s="257"/>
      <c r="BN76" s="240">
        <f t="shared" si="29"/>
        <v>178</v>
      </c>
    </row>
    <row r="77" spans="1:66" s="24" customFormat="1" ht="0.75" customHeight="1">
      <c r="A77" s="51" t="s">
        <v>22</v>
      </c>
      <c r="B77" s="219" t="s">
        <v>36</v>
      </c>
      <c r="C77" s="44" t="s">
        <v>71</v>
      </c>
      <c r="D77" s="8">
        <v>502.7</v>
      </c>
      <c r="E77" s="33">
        <v>502.7</v>
      </c>
      <c r="F77" s="33">
        <v>502.7</v>
      </c>
      <c r="G77" s="33"/>
      <c r="H77" s="33">
        <f>F77+G77</f>
        <v>502.7</v>
      </c>
      <c r="I77" s="8">
        <v>19.100000000000001</v>
      </c>
      <c r="J77" s="31">
        <f t="shared" si="78"/>
        <v>521.79999999999995</v>
      </c>
      <c r="K77" s="62"/>
      <c r="L77" s="31">
        <f t="shared" si="79"/>
        <v>521.79999999999995</v>
      </c>
      <c r="M77" s="62"/>
      <c r="N77" s="13"/>
      <c r="O77" s="40">
        <v>521.79999999999995</v>
      </c>
      <c r="P77" s="38"/>
      <c r="Q77" s="40">
        <f>P77+O77</f>
        <v>521.79999999999995</v>
      </c>
      <c r="R77" s="40">
        <v>0</v>
      </c>
      <c r="S77" s="109">
        <f>R77-Q77</f>
        <v>-521.79999999999995</v>
      </c>
      <c r="T77" s="40">
        <v>7.6</v>
      </c>
      <c r="U77" s="40">
        <v>7.55</v>
      </c>
      <c r="V77" s="68"/>
      <c r="W77" s="57">
        <v>7.6</v>
      </c>
      <c r="X77" s="58">
        <f t="shared" si="15"/>
        <v>0</v>
      </c>
      <c r="Y77" s="55">
        <v>7.6</v>
      </c>
      <c r="Z77" s="63"/>
      <c r="AA77" s="55">
        <f t="shared" si="36"/>
        <v>7.6</v>
      </c>
      <c r="AB77" s="77"/>
      <c r="AC77" s="78">
        <f t="shared" si="62"/>
        <v>7.6</v>
      </c>
      <c r="AD77" s="64"/>
      <c r="AE77" s="78">
        <f t="shared" si="81"/>
        <v>7.6</v>
      </c>
      <c r="AF77" s="56"/>
      <c r="AG77" s="77">
        <f t="shared" si="16"/>
        <v>7.6</v>
      </c>
      <c r="AH77" s="102"/>
      <c r="AI77" s="77">
        <f t="shared" ref="AI77:AI106" si="82">SUM(AG77,AH77)</f>
        <v>7.6</v>
      </c>
      <c r="AJ77" s="8">
        <v>-7.6</v>
      </c>
      <c r="AK77" s="77">
        <f t="shared" si="17"/>
        <v>0</v>
      </c>
      <c r="AL77" s="60"/>
      <c r="AM77" s="77">
        <f t="shared" si="18"/>
        <v>0</v>
      </c>
      <c r="AN77" s="85"/>
      <c r="AO77" s="77">
        <f t="shared" si="19"/>
        <v>0</v>
      </c>
      <c r="AP77" s="100"/>
      <c r="AQ77" s="77">
        <f t="shared" si="80"/>
        <v>0</v>
      </c>
      <c r="AR77" s="90"/>
      <c r="AS77" s="8">
        <f t="shared" si="20"/>
        <v>0</v>
      </c>
      <c r="AT77" s="62"/>
      <c r="AU77" s="8">
        <f t="shared" si="21"/>
        <v>0</v>
      </c>
      <c r="AV77" s="8"/>
      <c r="AW77" s="31">
        <f t="shared" si="35"/>
        <v>0</v>
      </c>
      <c r="AX77" s="31"/>
      <c r="AY77" s="58">
        <f t="shared" si="61"/>
        <v>0</v>
      </c>
      <c r="AZ77" s="60"/>
      <c r="BA77" s="58">
        <f t="shared" si="24"/>
        <v>0</v>
      </c>
      <c r="BB77" s="98"/>
      <c r="BC77" s="62"/>
      <c r="BD77" s="77">
        <f t="shared" si="25"/>
        <v>0</v>
      </c>
      <c r="BE77" s="102"/>
      <c r="BF77" s="212">
        <f t="shared" si="63"/>
        <v>0</v>
      </c>
      <c r="BG77" s="62"/>
      <c r="BH77" s="233">
        <f t="shared" si="26"/>
        <v>0</v>
      </c>
      <c r="BI77" s="251"/>
      <c r="BJ77" s="252">
        <f t="shared" si="27"/>
        <v>0</v>
      </c>
      <c r="BK77" s="257"/>
      <c r="BL77" s="252">
        <f t="shared" si="28"/>
        <v>0</v>
      </c>
      <c r="BM77" s="257"/>
      <c r="BN77" s="240">
        <f t="shared" si="29"/>
        <v>0</v>
      </c>
    </row>
    <row r="78" spans="1:66" s="24" customFormat="1" ht="120" customHeight="1">
      <c r="A78" s="11" t="s">
        <v>7</v>
      </c>
      <c r="B78" s="56" t="s">
        <v>36</v>
      </c>
      <c r="C78" s="44" t="s">
        <v>75</v>
      </c>
      <c r="D78" s="8"/>
      <c r="E78" s="33"/>
      <c r="F78" s="33"/>
      <c r="G78" s="33"/>
      <c r="H78" s="33"/>
      <c r="I78" s="8"/>
      <c r="J78" s="31"/>
      <c r="K78" s="62"/>
      <c r="L78" s="31"/>
      <c r="M78" s="62"/>
      <c r="N78" s="13"/>
      <c r="O78" s="40"/>
      <c r="P78" s="38"/>
      <c r="Q78" s="40"/>
      <c r="R78" s="40"/>
      <c r="S78" s="109"/>
      <c r="T78" s="40"/>
      <c r="U78" s="40"/>
      <c r="V78" s="68"/>
      <c r="W78" s="57"/>
      <c r="X78" s="58"/>
      <c r="Y78" s="55"/>
      <c r="Z78" s="63"/>
      <c r="AA78" s="55"/>
      <c r="AB78" s="77"/>
      <c r="AC78" s="78"/>
      <c r="AD78" s="64"/>
      <c r="AE78" s="78"/>
      <c r="AF78" s="56"/>
      <c r="AG78" s="77"/>
      <c r="AH78" s="102"/>
      <c r="AI78" s="77"/>
      <c r="AJ78" s="8"/>
      <c r="AK78" s="77"/>
      <c r="AL78" s="60"/>
      <c r="AM78" s="77"/>
      <c r="AN78" s="85"/>
      <c r="AO78" s="77"/>
      <c r="AP78" s="100"/>
      <c r="AQ78" s="77"/>
      <c r="AR78" s="90"/>
      <c r="AS78" s="8"/>
      <c r="AT78" s="62"/>
      <c r="AU78" s="8"/>
      <c r="AV78" s="8"/>
      <c r="AW78" s="31">
        <v>3.8</v>
      </c>
      <c r="AX78" s="31"/>
      <c r="AY78" s="58">
        <f t="shared" si="61"/>
        <v>3.8</v>
      </c>
      <c r="AZ78" s="60"/>
      <c r="BA78" s="58">
        <f t="shared" si="24"/>
        <v>3.8</v>
      </c>
      <c r="BB78" s="77">
        <v>3.8</v>
      </c>
      <c r="BC78" s="62"/>
      <c r="BD78" s="77">
        <f t="shared" si="25"/>
        <v>3.8</v>
      </c>
      <c r="BE78" s="102"/>
      <c r="BF78" s="212">
        <f t="shared" si="63"/>
        <v>3.8</v>
      </c>
      <c r="BG78" s="62"/>
      <c r="BH78" s="233">
        <f t="shared" si="26"/>
        <v>3.8</v>
      </c>
      <c r="BI78" s="227">
        <v>0.7</v>
      </c>
      <c r="BJ78" s="252">
        <f t="shared" ref="BJ78:BJ113" si="83">SUM(BH78,BI78)</f>
        <v>4.5</v>
      </c>
      <c r="BK78" s="257"/>
      <c r="BL78" s="252">
        <f t="shared" ref="BL78:BL113" si="84">SUM(BJ78,BK78)</f>
        <v>4.5</v>
      </c>
      <c r="BM78" s="257"/>
      <c r="BN78" s="240">
        <f t="shared" si="29"/>
        <v>4.5</v>
      </c>
    </row>
    <row r="79" spans="1:66" ht="78" customHeight="1">
      <c r="A79" s="11" t="s">
        <v>41</v>
      </c>
      <c r="B79" s="56" t="s">
        <v>36</v>
      </c>
      <c r="C79" s="44" t="s">
        <v>173</v>
      </c>
      <c r="D79" s="8">
        <v>41.8</v>
      </c>
      <c r="E79" s="33">
        <v>41.8</v>
      </c>
      <c r="F79" s="33">
        <v>65.900000000000006</v>
      </c>
      <c r="G79" s="33"/>
      <c r="H79" s="33">
        <f t="shared" si="77"/>
        <v>65.900000000000006</v>
      </c>
      <c r="I79" s="8">
        <v>2.4</v>
      </c>
      <c r="J79" s="31">
        <f t="shared" si="78"/>
        <v>68.300000000000011</v>
      </c>
      <c r="K79" s="62"/>
      <c r="L79" s="31">
        <f t="shared" si="79"/>
        <v>68.300000000000011</v>
      </c>
      <c r="M79" s="62"/>
      <c r="N79" s="13"/>
      <c r="O79" s="40">
        <v>68.3</v>
      </c>
      <c r="P79" s="38"/>
      <c r="Q79" s="40">
        <f t="shared" si="8"/>
        <v>68.3</v>
      </c>
      <c r="R79" s="40">
        <v>70</v>
      </c>
      <c r="S79" s="109">
        <f t="shared" si="13"/>
        <v>1.7000000000000028</v>
      </c>
      <c r="T79" s="40">
        <v>0</v>
      </c>
      <c r="U79" s="40">
        <f t="shared" si="9"/>
        <v>70</v>
      </c>
      <c r="V79" s="60"/>
      <c r="W79" s="57">
        <v>74.7</v>
      </c>
      <c r="X79" s="58">
        <f t="shared" si="15"/>
        <v>6.2000000000000028</v>
      </c>
      <c r="Y79" s="55">
        <v>80.900000000000006</v>
      </c>
      <c r="Z79" s="63"/>
      <c r="AA79" s="55">
        <f t="shared" si="36"/>
        <v>80.900000000000006</v>
      </c>
      <c r="AB79" s="77"/>
      <c r="AC79" s="78">
        <f t="shared" si="62"/>
        <v>80.900000000000006</v>
      </c>
      <c r="AD79" s="64"/>
      <c r="AE79" s="78">
        <f t="shared" si="81"/>
        <v>80.900000000000006</v>
      </c>
      <c r="AF79" s="56"/>
      <c r="AG79" s="77">
        <f t="shared" si="16"/>
        <v>80.900000000000006</v>
      </c>
      <c r="AH79" s="102"/>
      <c r="AI79" s="77">
        <f t="shared" si="82"/>
        <v>80.900000000000006</v>
      </c>
      <c r="AJ79" s="85"/>
      <c r="AK79" s="77">
        <f t="shared" si="17"/>
        <v>80.900000000000006</v>
      </c>
      <c r="AL79" s="60"/>
      <c r="AM79" s="77">
        <f t="shared" si="18"/>
        <v>80.900000000000006</v>
      </c>
      <c r="AN79" s="85"/>
      <c r="AO79" s="77">
        <f t="shared" si="19"/>
        <v>80.900000000000006</v>
      </c>
      <c r="AP79" s="100"/>
      <c r="AQ79" s="77">
        <f t="shared" si="80"/>
        <v>80.900000000000006</v>
      </c>
      <c r="AR79" s="8">
        <v>80.900000000000006</v>
      </c>
      <c r="AS79" s="8">
        <f t="shared" si="20"/>
        <v>0</v>
      </c>
      <c r="AT79" s="62"/>
      <c r="AU79" s="8">
        <f t="shared" si="21"/>
        <v>80.900000000000006</v>
      </c>
      <c r="AV79" s="8"/>
      <c r="AW79" s="31">
        <v>87.1</v>
      </c>
      <c r="AX79" s="31"/>
      <c r="AY79" s="58">
        <f t="shared" si="61"/>
        <v>87.1</v>
      </c>
      <c r="AZ79" s="60"/>
      <c r="BA79" s="58">
        <f t="shared" si="24"/>
        <v>87.1</v>
      </c>
      <c r="BB79" s="77">
        <v>46.3</v>
      </c>
      <c r="BC79" s="62"/>
      <c r="BD79" s="77">
        <f t="shared" si="25"/>
        <v>46.3</v>
      </c>
      <c r="BE79" s="102"/>
      <c r="BF79" s="212">
        <f t="shared" si="63"/>
        <v>46.3</v>
      </c>
      <c r="BG79" s="62"/>
      <c r="BH79" s="233">
        <f t="shared" si="26"/>
        <v>46.3</v>
      </c>
      <c r="BI79" s="227">
        <v>7.3</v>
      </c>
      <c r="BJ79" s="252">
        <f t="shared" si="83"/>
        <v>53.599999999999994</v>
      </c>
      <c r="BK79" s="255"/>
      <c r="BL79" s="252">
        <f t="shared" si="84"/>
        <v>53.599999999999994</v>
      </c>
      <c r="BM79" s="255"/>
      <c r="BN79" s="240">
        <f t="shared" ref="BN79:BN113" si="85">SUM(BL79,BM79)</f>
        <v>53.599999999999994</v>
      </c>
    </row>
    <row r="80" spans="1:66" s="24" customFormat="1" ht="44.25" hidden="1" customHeight="1">
      <c r="A80" s="11" t="s">
        <v>7</v>
      </c>
      <c r="B80" s="56" t="s">
        <v>74</v>
      </c>
      <c r="C80" s="202" t="s">
        <v>70</v>
      </c>
      <c r="D80" s="8"/>
      <c r="E80" s="33"/>
      <c r="F80" s="33"/>
      <c r="G80" s="33"/>
      <c r="H80" s="33"/>
      <c r="I80" s="8"/>
      <c r="J80" s="31"/>
      <c r="K80" s="62"/>
      <c r="L80" s="31"/>
      <c r="M80" s="62"/>
      <c r="N80" s="13"/>
      <c r="O80" s="40"/>
      <c r="P80" s="38"/>
      <c r="Q80" s="40"/>
      <c r="R80" s="40">
        <v>0</v>
      </c>
      <c r="S80" s="109"/>
      <c r="T80" s="8">
        <v>245.7</v>
      </c>
      <c r="U80" s="40">
        <f>R80+T80</f>
        <v>245.7</v>
      </c>
      <c r="V80" s="60"/>
      <c r="W80" s="57"/>
      <c r="X80" s="58">
        <f t="shared" si="15"/>
        <v>0</v>
      </c>
      <c r="Y80" s="69"/>
      <c r="Z80" s="63"/>
      <c r="AA80" s="55">
        <f t="shared" si="36"/>
        <v>0</v>
      </c>
      <c r="AB80" s="77"/>
      <c r="AC80" s="78">
        <f t="shared" si="62"/>
        <v>0</v>
      </c>
      <c r="AD80" s="64"/>
      <c r="AE80" s="78">
        <f t="shared" si="81"/>
        <v>0</v>
      </c>
      <c r="AF80" s="56"/>
      <c r="AG80" s="77">
        <f t="shared" ref="AG80:AG106" si="86">SUM(AE80,AF80)</f>
        <v>0</v>
      </c>
      <c r="AH80" s="102"/>
      <c r="AI80" s="77">
        <f t="shared" si="82"/>
        <v>0</v>
      </c>
      <c r="AJ80" s="85"/>
      <c r="AK80" s="77">
        <f t="shared" si="17"/>
        <v>0</v>
      </c>
      <c r="AL80" s="60"/>
      <c r="AM80" s="77">
        <f t="shared" si="18"/>
        <v>0</v>
      </c>
      <c r="AN80" s="85"/>
      <c r="AO80" s="77">
        <f t="shared" si="19"/>
        <v>0</v>
      </c>
      <c r="AP80" s="100"/>
      <c r="AQ80" s="77">
        <f t="shared" si="80"/>
        <v>0</v>
      </c>
      <c r="AR80" s="90"/>
      <c r="AS80" s="8">
        <f t="shared" si="20"/>
        <v>0</v>
      </c>
      <c r="AT80" s="62"/>
      <c r="AU80" s="8">
        <f t="shared" si="21"/>
        <v>0</v>
      </c>
      <c r="AV80" s="8"/>
      <c r="AW80" s="31">
        <f t="shared" si="35"/>
        <v>0</v>
      </c>
      <c r="AX80" s="31"/>
      <c r="AY80" s="58">
        <f t="shared" si="61"/>
        <v>0</v>
      </c>
      <c r="AZ80" s="60"/>
      <c r="BA80" s="58">
        <f t="shared" si="24"/>
        <v>0</v>
      </c>
      <c r="BB80" s="98"/>
      <c r="BC80" s="62"/>
      <c r="BD80" s="77">
        <f t="shared" ref="BD80:BD110" si="87">SUM(BB80,BC80)</f>
        <v>0</v>
      </c>
      <c r="BE80" s="102"/>
      <c r="BF80" s="212">
        <f t="shared" si="63"/>
        <v>0</v>
      </c>
      <c r="BG80" s="62"/>
      <c r="BH80" s="233">
        <f t="shared" ref="BH80:BH104" si="88">SUM(BF80:BG80)</f>
        <v>0</v>
      </c>
      <c r="BI80" s="242"/>
      <c r="BJ80" s="252">
        <f t="shared" si="83"/>
        <v>0</v>
      </c>
      <c r="BK80" s="257"/>
      <c r="BL80" s="252">
        <f t="shared" si="84"/>
        <v>0</v>
      </c>
      <c r="BM80" s="257"/>
      <c r="BN80" s="240">
        <f t="shared" si="85"/>
        <v>0</v>
      </c>
    </row>
    <row r="81" spans="1:66" s="21" customFormat="1" ht="102.75" customHeight="1">
      <c r="A81" s="71" t="s">
        <v>7</v>
      </c>
      <c r="B81" s="62" t="s">
        <v>37</v>
      </c>
      <c r="C81" s="61" t="s">
        <v>174</v>
      </c>
      <c r="D81" s="10">
        <v>1</v>
      </c>
      <c r="E81" s="13">
        <v>1</v>
      </c>
      <c r="F81" s="13"/>
      <c r="G81" s="13"/>
      <c r="H81" s="33">
        <f t="shared" si="77"/>
        <v>0</v>
      </c>
      <c r="I81" s="8">
        <v>1</v>
      </c>
      <c r="J81" s="31">
        <f>SUM(H81,I81)</f>
        <v>1</v>
      </c>
      <c r="K81" s="56"/>
      <c r="L81" s="31">
        <f>SUM(J81,K81)</f>
        <v>1</v>
      </c>
      <c r="M81" s="56"/>
      <c r="N81" s="33"/>
      <c r="O81" s="40">
        <v>1</v>
      </c>
      <c r="P81" s="37"/>
      <c r="Q81" s="40">
        <f t="shared" si="8"/>
        <v>1</v>
      </c>
      <c r="R81" s="40">
        <v>1.3</v>
      </c>
      <c r="S81" s="109">
        <f t="shared" si="13"/>
        <v>0.30000000000000004</v>
      </c>
      <c r="T81" s="64"/>
      <c r="U81" s="41">
        <f t="shared" si="9"/>
        <v>1.3</v>
      </c>
      <c r="V81" s="15"/>
      <c r="W81" s="57">
        <v>7.7</v>
      </c>
      <c r="X81" s="58">
        <f t="shared" si="15"/>
        <v>-0.20000000000000018</v>
      </c>
      <c r="Y81" s="55">
        <v>7.5</v>
      </c>
      <c r="Z81" s="56">
        <v>5.3999999999999999E-2</v>
      </c>
      <c r="AA81" s="55">
        <f t="shared" si="36"/>
        <v>7.5540000000000003</v>
      </c>
      <c r="AB81" s="77">
        <v>34.845999999999997</v>
      </c>
      <c r="AC81" s="78">
        <f t="shared" si="62"/>
        <v>42.4</v>
      </c>
      <c r="AD81" s="56">
        <v>8.0000000000000002E-3</v>
      </c>
      <c r="AE81" s="78">
        <f t="shared" si="81"/>
        <v>42.408000000000001</v>
      </c>
      <c r="AF81" s="56"/>
      <c r="AG81" s="77">
        <f t="shared" si="86"/>
        <v>42.408000000000001</v>
      </c>
      <c r="AH81" s="64"/>
      <c r="AI81" s="73">
        <f t="shared" si="82"/>
        <v>42.408000000000001</v>
      </c>
      <c r="AJ81" s="83"/>
      <c r="AK81" s="73">
        <f t="shared" si="17"/>
        <v>42.408000000000001</v>
      </c>
      <c r="AL81" s="15"/>
      <c r="AM81" s="77">
        <f t="shared" si="18"/>
        <v>42.408000000000001</v>
      </c>
      <c r="AN81" s="84"/>
      <c r="AO81" s="77">
        <f t="shared" si="19"/>
        <v>42.408000000000001</v>
      </c>
      <c r="AP81" s="100"/>
      <c r="AQ81" s="77">
        <f t="shared" si="80"/>
        <v>42.408000000000001</v>
      </c>
      <c r="AR81" s="8">
        <v>2.2999999999999998</v>
      </c>
      <c r="AS81" s="8">
        <f t="shared" si="20"/>
        <v>-40.108000000000004</v>
      </c>
      <c r="AT81" s="56"/>
      <c r="AU81" s="8">
        <f t="shared" si="21"/>
        <v>2.2999999999999998</v>
      </c>
      <c r="AV81" s="8"/>
      <c r="AW81" s="31">
        <f t="shared" si="35"/>
        <v>2.2999999999999998</v>
      </c>
      <c r="AX81" s="31"/>
      <c r="AY81" s="58">
        <f t="shared" si="61"/>
        <v>2.2999999999999998</v>
      </c>
      <c r="AZ81" s="15"/>
      <c r="BA81" s="58">
        <f t="shared" ref="BA81:BA110" si="89">SUM(AY81,AZ81)</f>
        <v>2.2999999999999998</v>
      </c>
      <c r="BB81" s="77">
        <v>4.7</v>
      </c>
      <c r="BC81" s="56"/>
      <c r="BD81" s="77">
        <f t="shared" si="87"/>
        <v>4.7</v>
      </c>
      <c r="BE81" s="64"/>
      <c r="BF81" s="210">
        <f t="shared" si="63"/>
        <v>4.7</v>
      </c>
      <c r="BG81" s="39"/>
      <c r="BH81" s="232">
        <f t="shared" si="88"/>
        <v>4.7</v>
      </c>
      <c r="BI81" s="241"/>
      <c r="BJ81" s="252">
        <f t="shared" si="83"/>
        <v>4.7</v>
      </c>
      <c r="BK81" s="254"/>
      <c r="BL81" s="252">
        <f t="shared" si="84"/>
        <v>4.7</v>
      </c>
      <c r="BM81" s="254"/>
      <c r="BN81" s="240">
        <f t="shared" si="85"/>
        <v>4.7</v>
      </c>
    </row>
    <row r="82" spans="1:66" s="21" customFormat="1" ht="54.75" customHeight="1">
      <c r="A82" s="71" t="s">
        <v>4</v>
      </c>
      <c r="B82" s="62" t="s">
        <v>38</v>
      </c>
      <c r="C82" s="61" t="s">
        <v>13</v>
      </c>
      <c r="D82" s="12">
        <f t="shared" ref="D82:M82" si="90">SUM(D83:D85)</f>
        <v>442.8</v>
      </c>
      <c r="E82" s="13">
        <f t="shared" si="90"/>
        <v>442.8</v>
      </c>
      <c r="F82" s="13">
        <f t="shared" si="90"/>
        <v>442.8</v>
      </c>
      <c r="G82" s="13">
        <f t="shared" si="90"/>
        <v>0</v>
      </c>
      <c r="H82" s="13">
        <f t="shared" si="90"/>
        <v>442.8</v>
      </c>
      <c r="I82" s="14">
        <f t="shared" si="90"/>
        <v>0</v>
      </c>
      <c r="J82" s="13">
        <f t="shared" si="90"/>
        <v>442.8</v>
      </c>
      <c r="K82" s="13">
        <f t="shared" si="90"/>
        <v>0</v>
      </c>
      <c r="L82" s="13">
        <f t="shared" si="90"/>
        <v>442.8</v>
      </c>
      <c r="M82" s="13">
        <f t="shared" si="90"/>
        <v>0</v>
      </c>
      <c r="N82" s="13"/>
      <c r="O82" s="41">
        <f>SUM(O83:O85)</f>
        <v>442.8</v>
      </c>
      <c r="P82" s="13">
        <f>SUM(P83:P85)</f>
        <v>0</v>
      </c>
      <c r="Q82" s="41">
        <f t="shared" si="8"/>
        <v>442.8</v>
      </c>
      <c r="R82" s="41">
        <f t="shared" ref="R82:AU82" si="91">SUM(R83:R85)</f>
        <v>372.4</v>
      </c>
      <c r="S82" s="41">
        <f t="shared" si="91"/>
        <v>-70.400000000000034</v>
      </c>
      <c r="T82" s="41">
        <f t="shared" si="91"/>
        <v>0</v>
      </c>
      <c r="U82" s="41">
        <f t="shared" si="91"/>
        <v>372.4</v>
      </c>
      <c r="V82" s="41">
        <f t="shared" si="91"/>
        <v>10.399999999999999</v>
      </c>
      <c r="W82" s="41">
        <f t="shared" si="91"/>
        <v>382.8</v>
      </c>
      <c r="X82" s="52">
        <f t="shared" si="91"/>
        <v>997.69999999999982</v>
      </c>
      <c r="Y82" s="54">
        <f t="shared" si="91"/>
        <v>1395.1</v>
      </c>
      <c r="Z82" s="54">
        <f t="shared" si="91"/>
        <v>-1.8000000000000002E-2</v>
      </c>
      <c r="AA82" s="54">
        <f t="shared" si="91"/>
        <v>1395.0819999999999</v>
      </c>
      <c r="AB82" s="72">
        <f t="shared" si="91"/>
        <v>0</v>
      </c>
      <c r="AC82" s="72">
        <f t="shared" si="91"/>
        <v>1395.0819999999999</v>
      </c>
      <c r="AD82" s="72">
        <f t="shared" si="91"/>
        <v>0</v>
      </c>
      <c r="AE82" s="72">
        <f t="shared" si="91"/>
        <v>1395.0819999999999</v>
      </c>
      <c r="AF82" s="72">
        <f t="shared" si="91"/>
        <v>0</v>
      </c>
      <c r="AG82" s="72">
        <f t="shared" si="91"/>
        <v>1395.0819999999999</v>
      </c>
      <c r="AH82" s="73">
        <f t="shared" si="91"/>
        <v>81.650850000000005</v>
      </c>
      <c r="AI82" s="73">
        <f t="shared" si="91"/>
        <v>1476.7328499999999</v>
      </c>
      <c r="AJ82" s="73">
        <f t="shared" si="91"/>
        <v>29</v>
      </c>
      <c r="AK82" s="73">
        <f t="shared" si="91"/>
        <v>1505.7328499999999</v>
      </c>
      <c r="AL82" s="73">
        <f t="shared" si="91"/>
        <v>0</v>
      </c>
      <c r="AM82" s="73">
        <f t="shared" si="91"/>
        <v>1505.7328499999999</v>
      </c>
      <c r="AN82" s="73">
        <f t="shared" si="91"/>
        <v>0</v>
      </c>
      <c r="AO82" s="73">
        <f t="shared" si="91"/>
        <v>1505.7328499999999</v>
      </c>
      <c r="AP82" s="77">
        <f t="shared" si="91"/>
        <v>0</v>
      </c>
      <c r="AQ82" s="73">
        <f t="shared" si="91"/>
        <v>1505.7328499999999</v>
      </c>
      <c r="AR82" s="73">
        <f t="shared" si="91"/>
        <v>1368.7</v>
      </c>
      <c r="AS82" s="73">
        <f t="shared" si="91"/>
        <v>-137.03284999999988</v>
      </c>
      <c r="AT82" s="73">
        <f t="shared" si="91"/>
        <v>0</v>
      </c>
      <c r="AU82" s="73">
        <f t="shared" si="91"/>
        <v>1368.7</v>
      </c>
      <c r="AV82" s="8"/>
      <c r="AW82" s="133">
        <f t="shared" ref="AW82:AX82" si="92">SUM(AW83:AW85)</f>
        <v>1370.6379999999999</v>
      </c>
      <c r="AX82" s="133">
        <f t="shared" si="92"/>
        <v>0</v>
      </c>
      <c r="AY82" s="133">
        <f>SUM(AY83:AY85)</f>
        <v>1370.6379999999999</v>
      </c>
      <c r="AZ82" s="133">
        <f t="shared" ref="AZ82:BN82" si="93">SUM(AZ83:AZ85)</f>
        <v>0</v>
      </c>
      <c r="BA82" s="133">
        <f t="shared" si="93"/>
        <v>1370.6379999999999</v>
      </c>
      <c r="BB82" s="133">
        <f t="shared" si="93"/>
        <v>718.1</v>
      </c>
      <c r="BC82" s="200">
        <f t="shared" si="93"/>
        <v>0</v>
      </c>
      <c r="BD82" s="200">
        <f t="shared" si="93"/>
        <v>718.1</v>
      </c>
      <c r="BE82" s="200">
        <f t="shared" si="93"/>
        <v>4.5629999999999997E-2</v>
      </c>
      <c r="BF82" s="224">
        <f t="shared" si="93"/>
        <v>718.14562999999998</v>
      </c>
      <c r="BG82" s="224">
        <f t="shared" si="93"/>
        <v>33.617899999999999</v>
      </c>
      <c r="BH82" s="234">
        <f t="shared" si="93"/>
        <v>751.76352999999995</v>
      </c>
      <c r="BI82" s="224">
        <f t="shared" si="93"/>
        <v>-6.0000000000000002E-5</v>
      </c>
      <c r="BJ82" s="234">
        <f t="shared" si="93"/>
        <v>751.76346999999998</v>
      </c>
      <c r="BK82" s="234">
        <f t="shared" si="93"/>
        <v>83.736530000000002</v>
      </c>
      <c r="BL82" s="234">
        <f t="shared" si="93"/>
        <v>835.5</v>
      </c>
      <c r="BM82" s="234">
        <f t="shared" si="93"/>
        <v>0</v>
      </c>
      <c r="BN82" s="234">
        <f t="shared" si="93"/>
        <v>835.5</v>
      </c>
    </row>
    <row r="83" spans="1:66" s="21" customFormat="1" ht="60.75" customHeight="1">
      <c r="A83" s="11" t="s">
        <v>6</v>
      </c>
      <c r="B83" s="56" t="s">
        <v>38</v>
      </c>
      <c r="C83" s="104" t="s">
        <v>175</v>
      </c>
      <c r="D83" s="8">
        <v>6.5</v>
      </c>
      <c r="E83" s="33">
        <v>6.5</v>
      </c>
      <c r="F83" s="33">
        <v>6.5</v>
      </c>
      <c r="G83" s="33"/>
      <c r="H83" s="33">
        <f t="shared" si="77"/>
        <v>6.5</v>
      </c>
      <c r="I83" s="8"/>
      <c r="J83" s="31">
        <f t="shared" ref="J83" si="94">SUM(H83,I83)</f>
        <v>6.5</v>
      </c>
      <c r="K83" s="62"/>
      <c r="L83" s="31">
        <f t="shared" ref="L83" si="95">SUM(J83,K83)</f>
        <v>6.5</v>
      </c>
      <c r="M83" s="62"/>
      <c r="N83" s="13"/>
      <c r="O83" s="40">
        <v>6.5</v>
      </c>
      <c r="P83" s="38"/>
      <c r="Q83" s="40">
        <f t="shared" si="8"/>
        <v>6.5</v>
      </c>
      <c r="R83" s="40">
        <v>5.5</v>
      </c>
      <c r="S83" s="109">
        <f t="shared" ref="S83" si="96">R83-Q83</f>
        <v>-1</v>
      </c>
      <c r="T83" s="40">
        <v>0</v>
      </c>
      <c r="U83" s="40">
        <f t="shared" ref="U83" si="97">R83+T83</f>
        <v>5.5</v>
      </c>
      <c r="V83" s="37">
        <v>0.2</v>
      </c>
      <c r="W83" s="57">
        <v>5.7</v>
      </c>
      <c r="X83" s="58">
        <f t="shared" ref="X83:X104" si="98">SUM(Y83-W83)</f>
        <v>966.59999999999991</v>
      </c>
      <c r="Y83" s="55">
        <v>972.3</v>
      </c>
      <c r="Z83" s="56">
        <v>-2E-3</v>
      </c>
      <c r="AA83" s="55">
        <f t="shared" ref="AA83:AA84" si="99">SUM(Y83,Z83)</f>
        <v>972.298</v>
      </c>
      <c r="AB83" s="77"/>
      <c r="AC83" s="78">
        <f t="shared" ref="AC83:AC104" si="100">SUM(AA83:AB83)</f>
        <v>972.298</v>
      </c>
      <c r="AD83" s="64"/>
      <c r="AE83" s="78">
        <f t="shared" ref="AE83:AE84" si="101">SUM(AC83,AD83)</f>
        <v>972.298</v>
      </c>
      <c r="AF83" s="56"/>
      <c r="AG83" s="77">
        <f t="shared" si="86"/>
        <v>972.298</v>
      </c>
      <c r="AH83" s="8">
        <v>80.444190000000006</v>
      </c>
      <c r="AI83" s="77">
        <f>SUM(AG83,AH83)</f>
        <v>1052.7421899999999</v>
      </c>
      <c r="AJ83" s="85"/>
      <c r="AK83" s="77">
        <f t="shared" ref="AK83:AK106" si="102">SUM(AI83,AJ83)</f>
        <v>1052.7421899999999</v>
      </c>
      <c r="AL83" s="60"/>
      <c r="AM83" s="77">
        <f t="shared" ref="AM83:AM106" si="103">SUM(AK83,AL83)</f>
        <v>1052.7421899999999</v>
      </c>
      <c r="AN83" s="85"/>
      <c r="AO83" s="77">
        <f t="shared" ref="AO83:AO106" si="104">SUM(AM83,AN83)</f>
        <v>1052.7421899999999</v>
      </c>
      <c r="AP83" s="100"/>
      <c r="AQ83" s="77">
        <f t="shared" ref="AQ83:AQ84" si="105">SUM(AO83,AP83)</f>
        <v>1052.7421899999999</v>
      </c>
      <c r="AR83" s="8">
        <v>930.6</v>
      </c>
      <c r="AS83" s="8">
        <f t="shared" ref="AS83:AS106" si="106">SUM(AR83-AQ83)</f>
        <v>-122.14218999999991</v>
      </c>
      <c r="AT83" s="62"/>
      <c r="AU83" s="8">
        <f t="shared" ref="AU83:AU84" si="107">SUM(AR83,AT83)</f>
        <v>930.6</v>
      </c>
      <c r="AV83" s="8"/>
      <c r="AW83" s="31">
        <v>930.57899999999995</v>
      </c>
      <c r="AX83" s="31"/>
      <c r="AY83" s="58">
        <f t="shared" si="61"/>
        <v>930.57899999999995</v>
      </c>
      <c r="AZ83" s="50"/>
      <c r="BA83" s="58">
        <f t="shared" si="89"/>
        <v>930.57899999999995</v>
      </c>
      <c r="BB83" s="77">
        <v>289.7</v>
      </c>
      <c r="BC83" s="39"/>
      <c r="BD83" s="77">
        <f t="shared" si="87"/>
        <v>289.7</v>
      </c>
      <c r="BE83" s="45"/>
      <c r="BF83" s="212">
        <f t="shared" si="63"/>
        <v>289.7</v>
      </c>
      <c r="BG83" s="56">
        <v>8.6300000000000005E-3</v>
      </c>
      <c r="BH83" s="233">
        <f t="shared" si="88"/>
        <v>289.70862999999997</v>
      </c>
      <c r="BI83" s="91">
        <v>-3.0000000000000001E-5</v>
      </c>
      <c r="BJ83" s="252">
        <f t="shared" si="83"/>
        <v>289.70859999999999</v>
      </c>
      <c r="BK83" s="259">
        <v>25.791399999999999</v>
      </c>
      <c r="BL83" s="252">
        <f t="shared" si="84"/>
        <v>315.5</v>
      </c>
      <c r="BM83" s="254"/>
      <c r="BN83" s="240">
        <f t="shared" si="85"/>
        <v>315.5</v>
      </c>
    </row>
    <row r="84" spans="1:66" s="21" customFormat="1" ht="82.5" customHeight="1">
      <c r="A84" s="11" t="s">
        <v>6</v>
      </c>
      <c r="B84" s="56" t="s">
        <v>38</v>
      </c>
      <c r="C84" s="104" t="s">
        <v>176</v>
      </c>
      <c r="D84" s="8"/>
      <c r="E84" s="33"/>
      <c r="F84" s="33"/>
      <c r="G84" s="33"/>
      <c r="H84" s="33"/>
      <c r="I84" s="8"/>
      <c r="J84" s="31"/>
      <c r="K84" s="62"/>
      <c r="L84" s="31"/>
      <c r="M84" s="62"/>
      <c r="N84" s="13"/>
      <c r="O84" s="40"/>
      <c r="P84" s="38"/>
      <c r="Q84" s="40"/>
      <c r="R84" s="40"/>
      <c r="S84" s="109"/>
      <c r="T84" s="40"/>
      <c r="U84" s="40"/>
      <c r="V84" s="37"/>
      <c r="W84" s="57"/>
      <c r="X84" s="58"/>
      <c r="Y84" s="55">
        <v>14.6</v>
      </c>
      <c r="Z84" s="56">
        <v>-1.6E-2</v>
      </c>
      <c r="AA84" s="55">
        <f t="shared" si="99"/>
        <v>14.584</v>
      </c>
      <c r="AB84" s="77"/>
      <c r="AC84" s="78">
        <f t="shared" si="100"/>
        <v>14.584</v>
      </c>
      <c r="AD84" s="64"/>
      <c r="AE84" s="78">
        <f t="shared" si="101"/>
        <v>14.584</v>
      </c>
      <c r="AF84" s="56"/>
      <c r="AG84" s="77">
        <f t="shared" si="86"/>
        <v>14.584</v>
      </c>
      <c r="AH84" s="8">
        <v>1.2066600000000001</v>
      </c>
      <c r="AI84" s="77">
        <f t="shared" ref="AI84" si="108">SUM(AG84,AH84)</f>
        <v>15.790659999999999</v>
      </c>
      <c r="AJ84" s="85"/>
      <c r="AK84" s="77">
        <f t="shared" si="102"/>
        <v>15.790659999999999</v>
      </c>
      <c r="AL84" s="60"/>
      <c r="AM84" s="77">
        <f t="shared" si="103"/>
        <v>15.790659999999999</v>
      </c>
      <c r="AN84" s="85"/>
      <c r="AO84" s="77">
        <f t="shared" si="104"/>
        <v>15.790659999999999</v>
      </c>
      <c r="AP84" s="100"/>
      <c r="AQ84" s="77">
        <f t="shared" si="105"/>
        <v>15.790659999999999</v>
      </c>
      <c r="AR84" s="8">
        <v>14</v>
      </c>
      <c r="AS84" s="8">
        <f t="shared" si="106"/>
        <v>-1.790659999999999</v>
      </c>
      <c r="AT84" s="62"/>
      <c r="AU84" s="8">
        <f t="shared" si="107"/>
        <v>14</v>
      </c>
      <c r="AV84" s="8"/>
      <c r="AW84" s="31">
        <v>13.959</v>
      </c>
      <c r="AX84" s="31"/>
      <c r="AY84" s="58">
        <f t="shared" si="61"/>
        <v>13.959</v>
      </c>
      <c r="AZ84" s="50"/>
      <c r="BA84" s="58">
        <f t="shared" si="89"/>
        <v>13.959</v>
      </c>
      <c r="BB84" s="77">
        <v>4.3</v>
      </c>
      <c r="BC84" s="39"/>
      <c r="BD84" s="77">
        <f t="shared" si="87"/>
        <v>4.3</v>
      </c>
      <c r="BE84" s="205">
        <v>4.5629999999999997E-2</v>
      </c>
      <c r="BF84" s="212">
        <v>4.3456299999999999</v>
      </c>
      <c r="BG84" s="39"/>
      <c r="BH84" s="233">
        <f t="shared" si="88"/>
        <v>4.3456299999999999</v>
      </c>
      <c r="BI84" s="227">
        <v>-3.0000000000000001E-5</v>
      </c>
      <c r="BJ84" s="252">
        <f t="shared" si="83"/>
        <v>4.3456000000000001</v>
      </c>
      <c r="BK84" s="259">
        <v>0.35439999999999999</v>
      </c>
      <c r="BL84" s="252">
        <f t="shared" si="84"/>
        <v>4.7</v>
      </c>
      <c r="BM84" s="254"/>
      <c r="BN84" s="240">
        <f t="shared" si="85"/>
        <v>4.7</v>
      </c>
    </row>
    <row r="85" spans="1:66" s="21" customFormat="1" ht="195" customHeight="1">
      <c r="A85" s="11" t="s">
        <v>6</v>
      </c>
      <c r="B85" s="56" t="s">
        <v>38</v>
      </c>
      <c r="C85" s="104" t="s">
        <v>177</v>
      </c>
      <c r="D85" s="8">
        <v>436.3</v>
      </c>
      <c r="E85" s="33">
        <v>436.3</v>
      </c>
      <c r="F85" s="33">
        <v>436.3</v>
      </c>
      <c r="G85" s="33"/>
      <c r="H85" s="33">
        <f t="shared" si="77"/>
        <v>436.3</v>
      </c>
      <c r="I85" s="10"/>
      <c r="J85" s="31">
        <f>SUM(H85,I85)</f>
        <v>436.3</v>
      </c>
      <c r="K85" s="39"/>
      <c r="L85" s="31">
        <f>SUM(J85,K85)</f>
        <v>436.3</v>
      </c>
      <c r="M85" s="39"/>
      <c r="N85" s="109"/>
      <c r="O85" s="40">
        <v>436.3</v>
      </c>
      <c r="P85" s="43"/>
      <c r="Q85" s="40">
        <f t="shared" si="8"/>
        <v>436.3</v>
      </c>
      <c r="R85" s="40">
        <v>366.9</v>
      </c>
      <c r="S85" s="109">
        <f t="shared" si="13"/>
        <v>-69.400000000000034</v>
      </c>
      <c r="T85" s="40">
        <v>0</v>
      </c>
      <c r="U85" s="40">
        <f t="shared" si="9"/>
        <v>366.9</v>
      </c>
      <c r="V85" s="37">
        <v>10.199999999999999</v>
      </c>
      <c r="W85" s="57">
        <v>377.1</v>
      </c>
      <c r="X85" s="58">
        <f t="shared" si="98"/>
        <v>31.099999999999966</v>
      </c>
      <c r="Y85" s="55">
        <v>408.2</v>
      </c>
      <c r="Z85" s="56"/>
      <c r="AA85" s="55">
        <f t="shared" si="36"/>
        <v>408.2</v>
      </c>
      <c r="AB85" s="73" t="s">
        <v>69</v>
      </c>
      <c r="AC85" s="78">
        <f t="shared" si="100"/>
        <v>408.2</v>
      </c>
      <c r="AD85" s="45"/>
      <c r="AE85" s="78">
        <f t="shared" si="81"/>
        <v>408.2</v>
      </c>
      <c r="AF85" s="39"/>
      <c r="AG85" s="77">
        <f t="shared" si="86"/>
        <v>408.2</v>
      </c>
      <c r="AH85" s="45"/>
      <c r="AI85" s="77">
        <f t="shared" si="82"/>
        <v>408.2</v>
      </c>
      <c r="AJ85" s="8">
        <v>29</v>
      </c>
      <c r="AK85" s="77">
        <f t="shared" si="102"/>
        <v>437.2</v>
      </c>
      <c r="AL85" s="50"/>
      <c r="AM85" s="77">
        <f t="shared" si="103"/>
        <v>437.2</v>
      </c>
      <c r="AN85" s="83"/>
      <c r="AO85" s="77">
        <f t="shared" si="104"/>
        <v>437.2</v>
      </c>
      <c r="AP85" s="100"/>
      <c r="AQ85" s="77">
        <f>SUM(AO85,AP85)</f>
        <v>437.2</v>
      </c>
      <c r="AR85" s="8">
        <v>424.1</v>
      </c>
      <c r="AS85" s="8">
        <f t="shared" si="106"/>
        <v>-13.099999999999966</v>
      </c>
      <c r="AT85" s="39"/>
      <c r="AU85" s="8">
        <f t="shared" si="21"/>
        <v>424.1</v>
      </c>
      <c r="AV85" s="8"/>
      <c r="AW85" s="31">
        <v>426.1</v>
      </c>
      <c r="AX85" s="31"/>
      <c r="AY85" s="58">
        <f t="shared" si="61"/>
        <v>426.1</v>
      </c>
      <c r="AZ85" s="50"/>
      <c r="BA85" s="58">
        <f t="shared" si="89"/>
        <v>426.1</v>
      </c>
      <c r="BB85" s="77">
        <v>424.1</v>
      </c>
      <c r="BC85" s="39"/>
      <c r="BD85" s="77">
        <f t="shared" si="87"/>
        <v>424.1</v>
      </c>
      <c r="BE85" s="45"/>
      <c r="BF85" s="212">
        <f t="shared" si="63"/>
        <v>424.1</v>
      </c>
      <c r="BG85" s="56">
        <v>33.609270000000002</v>
      </c>
      <c r="BH85" s="233">
        <f t="shared" si="88"/>
        <v>457.70927</v>
      </c>
      <c r="BI85" s="91"/>
      <c r="BJ85" s="252">
        <f t="shared" si="83"/>
        <v>457.70927</v>
      </c>
      <c r="BK85" s="260">
        <v>57.590730000000001</v>
      </c>
      <c r="BL85" s="252">
        <f t="shared" si="84"/>
        <v>515.29999999999995</v>
      </c>
      <c r="BM85" s="254"/>
      <c r="BN85" s="240">
        <f t="shared" si="85"/>
        <v>515.29999999999995</v>
      </c>
    </row>
    <row r="86" spans="1:66" s="21" customFormat="1" ht="28.5" customHeight="1">
      <c r="A86" s="70" t="s">
        <v>4</v>
      </c>
      <c r="B86" s="39" t="s">
        <v>39</v>
      </c>
      <c r="C86" s="266" t="s">
        <v>21</v>
      </c>
      <c r="D86" s="109">
        <f t="shared" ref="D86:I86" si="109">SUM(D97:D104)</f>
        <v>2743.88</v>
      </c>
      <c r="E86" s="109">
        <f t="shared" si="109"/>
        <v>2743.88</v>
      </c>
      <c r="F86" s="109">
        <f t="shared" si="109"/>
        <v>0</v>
      </c>
      <c r="G86" s="109">
        <f t="shared" si="109"/>
        <v>0</v>
      </c>
      <c r="H86" s="109">
        <f t="shared" si="109"/>
        <v>0</v>
      </c>
      <c r="I86" s="9">
        <f t="shared" si="109"/>
        <v>2823.9760000000001</v>
      </c>
      <c r="J86" s="109">
        <f>SUM(J97:K104)</f>
        <v>2823.9760000000001</v>
      </c>
      <c r="K86" s="109">
        <f>SUM(K97:K104)</f>
        <v>0</v>
      </c>
      <c r="L86" s="109">
        <f>SUM(L97:L104)</f>
        <v>0</v>
      </c>
      <c r="M86" s="109">
        <f>SUM(M97:M104)</f>
        <v>0</v>
      </c>
      <c r="N86" s="109">
        <f>SUM(N97:N104)</f>
        <v>0</v>
      </c>
      <c r="O86" s="41">
        <f>SUM(O95:O104)</f>
        <v>6479.9760000000006</v>
      </c>
      <c r="P86" s="109">
        <f>SUM(P95:P104)</f>
        <v>0</v>
      </c>
      <c r="Q86" s="41" t="e">
        <f>Q95+#REF!+Q104+#REF!</f>
        <v>#REF!</v>
      </c>
      <c r="R86" s="41">
        <f t="shared" ref="R86:AD86" si="110">SUM(R95:R104)</f>
        <v>13743.576000000001</v>
      </c>
      <c r="S86" s="41">
        <f t="shared" si="110"/>
        <v>7263.6</v>
      </c>
      <c r="T86" s="41">
        <f t="shared" si="110"/>
        <v>-1E-3</v>
      </c>
      <c r="U86" s="41">
        <f t="shared" si="110"/>
        <v>8364.4750000000004</v>
      </c>
      <c r="V86" s="41">
        <f t="shared" si="110"/>
        <v>0</v>
      </c>
      <c r="W86" s="41">
        <f t="shared" si="110"/>
        <v>8429.7570000000014</v>
      </c>
      <c r="X86" s="52">
        <f t="shared" si="110"/>
        <v>0</v>
      </c>
      <c r="Y86" s="54">
        <f t="shared" si="110"/>
        <v>8429.7570000000014</v>
      </c>
      <c r="Z86" s="54">
        <f t="shared" si="110"/>
        <v>1002.835</v>
      </c>
      <c r="AA86" s="54">
        <f t="shared" si="110"/>
        <v>9432.5920000000006</v>
      </c>
      <c r="AB86" s="72">
        <f t="shared" si="110"/>
        <v>84.3</v>
      </c>
      <c r="AC86" s="72">
        <f t="shared" si="110"/>
        <v>9516.8919999999998</v>
      </c>
      <c r="AD86" s="72">
        <f t="shared" si="110"/>
        <v>0</v>
      </c>
      <c r="AE86" s="72">
        <f>SUM(AE87:AE104)</f>
        <v>9516.8919999999998</v>
      </c>
      <c r="AF86" s="72">
        <f>SUM(AF87:AF104)</f>
        <v>11404.2</v>
      </c>
      <c r="AG86" s="72">
        <f>SUM(AG87:AG104)</f>
        <v>20921.092000000001</v>
      </c>
      <c r="AH86" s="73">
        <f>SUM(AH87:AH104)</f>
        <v>1968.1197999999999</v>
      </c>
      <c r="AI86" s="73">
        <f>SUM(AI87:AI104)</f>
        <v>22889.211799999997</v>
      </c>
      <c r="AJ86" s="73">
        <f t="shared" ref="AJ86:AU86" si="111">SUM(AJ87:AJ104)</f>
        <v>2422.8591999999999</v>
      </c>
      <c r="AK86" s="73">
        <f t="shared" si="111"/>
        <v>25312.071</v>
      </c>
      <c r="AL86" s="73">
        <f t="shared" si="111"/>
        <v>0</v>
      </c>
      <c r="AM86" s="73">
        <f t="shared" si="111"/>
        <v>25312.071</v>
      </c>
      <c r="AN86" s="73">
        <f t="shared" si="111"/>
        <v>3172.09132</v>
      </c>
      <c r="AO86" s="73">
        <f t="shared" si="111"/>
        <v>28484.162319999999</v>
      </c>
      <c r="AP86" s="77">
        <f t="shared" si="111"/>
        <v>0</v>
      </c>
      <c r="AQ86" s="73">
        <f t="shared" si="111"/>
        <v>28484.162319999999</v>
      </c>
      <c r="AR86" s="73">
        <f t="shared" si="111"/>
        <v>8659.5339999999997</v>
      </c>
      <c r="AS86" s="73">
        <f t="shared" si="111"/>
        <v>-19824.628320000003</v>
      </c>
      <c r="AT86" s="73">
        <f t="shared" si="111"/>
        <v>2844.788</v>
      </c>
      <c r="AU86" s="73">
        <f t="shared" si="111"/>
        <v>11504.322</v>
      </c>
      <c r="AV86" s="8"/>
      <c r="AW86" s="132">
        <f t="shared" ref="AW86" si="112">SUM(AW87:AW104)</f>
        <v>16920.505160000001</v>
      </c>
      <c r="AX86" s="132">
        <f>SUM(AX87:AX104)</f>
        <v>23822.5</v>
      </c>
      <c r="AY86" s="132">
        <f>SUM(AY87:AY104)</f>
        <v>40743.005160000001</v>
      </c>
      <c r="AZ86" s="132">
        <f t="shared" ref="AZ86:BN86" si="113">SUM(AZ87:AZ104)</f>
        <v>0</v>
      </c>
      <c r="BA86" s="132">
        <f t="shared" si="113"/>
        <v>40740.805159999996</v>
      </c>
      <c r="BB86" s="132">
        <f t="shared" si="113"/>
        <v>7703.7</v>
      </c>
      <c r="BC86" s="132">
        <f t="shared" si="113"/>
        <v>4624</v>
      </c>
      <c r="BD86" s="132">
        <f t="shared" si="113"/>
        <v>12327.699999999999</v>
      </c>
      <c r="BE86" s="132">
        <f t="shared" si="113"/>
        <v>0</v>
      </c>
      <c r="BF86" s="221">
        <f t="shared" si="113"/>
        <v>12327.699999999999</v>
      </c>
      <c r="BG86" s="210">
        <f t="shared" si="113"/>
        <v>4522</v>
      </c>
      <c r="BH86" s="235">
        <f t="shared" si="113"/>
        <v>16849.699999999997</v>
      </c>
      <c r="BI86" s="221">
        <f t="shared" si="113"/>
        <v>2090</v>
      </c>
      <c r="BJ86" s="235">
        <f t="shared" si="113"/>
        <v>18939.699999999997</v>
      </c>
      <c r="BK86" s="235">
        <f t="shared" si="113"/>
        <v>0</v>
      </c>
      <c r="BL86" s="235">
        <f t="shared" si="113"/>
        <v>18939.699999999997</v>
      </c>
      <c r="BM86" s="235">
        <f t="shared" si="113"/>
        <v>29570.7</v>
      </c>
      <c r="BN86" s="235">
        <f t="shared" si="113"/>
        <v>48510.400000000001</v>
      </c>
    </row>
    <row r="87" spans="1:66" s="21" customFormat="1" ht="32.25" hidden="1" customHeight="1">
      <c r="A87" s="11" t="s">
        <v>7</v>
      </c>
      <c r="B87" s="56" t="s">
        <v>84</v>
      </c>
      <c r="C87" s="104" t="s">
        <v>98</v>
      </c>
      <c r="D87" s="33"/>
      <c r="E87" s="33"/>
      <c r="F87" s="33"/>
      <c r="G87" s="33"/>
      <c r="H87" s="33"/>
      <c r="I87" s="81"/>
      <c r="J87" s="33"/>
      <c r="K87" s="33"/>
      <c r="L87" s="33"/>
      <c r="M87" s="33"/>
      <c r="N87" s="33"/>
      <c r="O87" s="40"/>
      <c r="P87" s="33"/>
      <c r="Q87" s="40"/>
      <c r="R87" s="40"/>
      <c r="S87" s="40"/>
      <c r="T87" s="40"/>
      <c r="U87" s="40"/>
      <c r="V87" s="40"/>
      <c r="W87" s="40"/>
      <c r="X87" s="31"/>
      <c r="Y87" s="82"/>
      <c r="Z87" s="82"/>
      <c r="AA87" s="82"/>
      <c r="AB87" s="78"/>
      <c r="AC87" s="78"/>
      <c r="AD87" s="78"/>
      <c r="AE87" s="78">
        <v>0</v>
      </c>
      <c r="AF87" s="78">
        <v>79.2</v>
      </c>
      <c r="AG87" s="77">
        <f t="shared" si="86"/>
        <v>79.2</v>
      </c>
      <c r="AH87" s="45"/>
      <c r="AI87" s="77">
        <f t="shared" si="82"/>
        <v>79.2</v>
      </c>
      <c r="AJ87" s="83"/>
      <c r="AK87" s="77">
        <f t="shared" si="102"/>
        <v>79.2</v>
      </c>
      <c r="AL87" s="50"/>
      <c r="AM87" s="77">
        <f t="shared" si="103"/>
        <v>79.2</v>
      </c>
      <c r="AN87" s="83"/>
      <c r="AO87" s="77">
        <f t="shared" si="104"/>
        <v>79.2</v>
      </c>
      <c r="AP87" s="100"/>
      <c r="AQ87" s="77">
        <f t="shared" ref="AQ87:AQ95" si="114">SUM(AO87,AP87)</f>
        <v>79.2</v>
      </c>
      <c r="AR87" s="8"/>
      <c r="AS87" s="8">
        <f t="shared" si="106"/>
        <v>-79.2</v>
      </c>
      <c r="AT87" s="39"/>
      <c r="AU87" s="8">
        <f t="shared" ref="AU87:AU104" si="115">SUM(AR87,AT87)</f>
        <v>0</v>
      </c>
      <c r="AV87" s="8"/>
      <c r="AW87" s="31">
        <v>39.683160000000001</v>
      </c>
      <c r="AX87" s="31"/>
      <c r="AY87" s="58">
        <f t="shared" ref="AY87:AY104" si="116">SUM(AW87:AX87)</f>
        <v>39.683160000000001</v>
      </c>
      <c r="AZ87" s="50"/>
      <c r="BA87" s="58">
        <f t="shared" si="89"/>
        <v>39.683160000000001</v>
      </c>
      <c r="BB87" s="73"/>
      <c r="BC87" s="39"/>
      <c r="BD87" s="77">
        <f t="shared" si="87"/>
        <v>0</v>
      </c>
      <c r="BE87" s="45"/>
      <c r="BF87" s="212">
        <f t="shared" si="63"/>
        <v>0</v>
      </c>
      <c r="BG87" s="39"/>
      <c r="BH87" s="233">
        <f t="shared" si="88"/>
        <v>0</v>
      </c>
      <c r="BI87" s="241"/>
      <c r="BJ87" s="252">
        <f t="shared" si="83"/>
        <v>0</v>
      </c>
      <c r="BK87" s="254"/>
      <c r="BL87" s="252">
        <f t="shared" si="84"/>
        <v>0</v>
      </c>
      <c r="BM87" s="254"/>
      <c r="BN87" s="240">
        <f t="shared" si="85"/>
        <v>0</v>
      </c>
    </row>
    <row r="88" spans="1:66" s="21" customFormat="1" ht="27" hidden="1" customHeight="1">
      <c r="A88" s="11" t="s">
        <v>7</v>
      </c>
      <c r="B88" s="56" t="s">
        <v>84</v>
      </c>
      <c r="C88" s="104" t="s">
        <v>99</v>
      </c>
      <c r="D88" s="33"/>
      <c r="E88" s="33"/>
      <c r="F88" s="33"/>
      <c r="G88" s="33"/>
      <c r="H88" s="33"/>
      <c r="I88" s="81"/>
      <c r="J88" s="33"/>
      <c r="K88" s="33"/>
      <c r="L88" s="33"/>
      <c r="M88" s="33"/>
      <c r="N88" s="33"/>
      <c r="O88" s="40"/>
      <c r="P88" s="33"/>
      <c r="Q88" s="40"/>
      <c r="R88" s="40"/>
      <c r="S88" s="40"/>
      <c r="T88" s="40"/>
      <c r="U88" s="40"/>
      <c r="V88" s="40"/>
      <c r="W88" s="40"/>
      <c r="X88" s="31"/>
      <c r="Y88" s="82"/>
      <c r="Z88" s="82"/>
      <c r="AA88" s="82"/>
      <c r="AB88" s="78"/>
      <c r="AC88" s="78"/>
      <c r="AD88" s="78"/>
      <c r="AE88" s="78">
        <v>0</v>
      </c>
      <c r="AF88" s="78">
        <v>7840</v>
      </c>
      <c r="AG88" s="77">
        <f t="shared" si="86"/>
        <v>7840</v>
      </c>
      <c r="AH88" s="45"/>
      <c r="AI88" s="77">
        <f t="shared" si="82"/>
        <v>7840</v>
      </c>
      <c r="AJ88" s="83"/>
      <c r="AK88" s="77">
        <f t="shared" si="102"/>
        <v>7840</v>
      </c>
      <c r="AL88" s="50"/>
      <c r="AM88" s="77">
        <f t="shared" si="103"/>
        <v>7840</v>
      </c>
      <c r="AN88" s="83"/>
      <c r="AO88" s="77">
        <f t="shared" si="104"/>
        <v>7840</v>
      </c>
      <c r="AP88" s="100"/>
      <c r="AQ88" s="77">
        <f t="shared" si="114"/>
        <v>7840</v>
      </c>
      <c r="AR88" s="8"/>
      <c r="AS88" s="8">
        <f t="shared" si="106"/>
        <v>-7840</v>
      </c>
      <c r="AT88" s="39"/>
      <c r="AU88" s="8">
        <f t="shared" si="115"/>
        <v>0</v>
      </c>
      <c r="AV88" s="8"/>
      <c r="AW88" s="31">
        <v>3926</v>
      </c>
      <c r="AX88" s="31"/>
      <c r="AY88" s="58">
        <f t="shared" si="116"/>
        <v>3926</v>
      </c>
      <c r="AZ88" s="50"/>
      <c r="BA88" s="58">
        <f t="shared" si="89"/>
        <v>3926</v>
      </c>
      <c r="BB88" s="73"/>
      <c r="BC88" s="39"/>
      <c r="BD88" s="77">
        <f t="shared" si="87"/>
        <v>0</v>
      </c>
      <c r="BE88" s="45"/>
      <c r="BF88" s="212">
        <f t="shared" si="63"/>
        <v>0</v>
      </c>
      <c r="BG88" s="39"/>
      <c r="BH88" s="233">
        <f t="shared" si="88"/>
        <v>0</v>
      </c>
      <c r="BI88" s="241"/>
      <c r="BJ88" s="252">
        <f t="shared" si="83"/>
        <v>0</v>
      </c>
      <c r="BK88" s="254"/>
      <c r="BL88" s="252">
        <f t="shared" si="84"/>
        <v>0</v>
      </c>
      <c r="BM88" s="254"/>
      <c r="BN88" s="240">
        <f t="shared" si="85"/>
        <v>0</v>
      </c>
    </row>
    <row r="89" spans="1:66" s="21" customFormat="1" ht="54.75" hidden="1" customHeight="1">
      <c r="A89" s="11" t="s">
        <v>7</v>
      </c>
      <c r="B89" s="56" t="s">
        <v>40</v>
      </c>
      <c r="C89" s="104" t="s">
        <v>107</v>
      </c>
      <c r="D89" s="33"/>
      <c r="E89" s="33"/>
      <c r="F89" s="33"/>
      <c r="G89" s="33"/>
      <c r="H89" s="33"/>
      <c r="I89" s="81"/>
      <c r="J89" s="33"/>
      <c r="K89" s="33"/>
      <c r="L89" s="33"/>
      <c r="M89" s="33"/>
      <c r="N89" s="33"/>
      <c r="O89" s="40"/>
      <c r="P89" s="33"/>
      <c r="Q89" s="40"/>
      <c r="R89" s="40"/>
      <c r="S89" s="40"/>
      <c r="T89" s="40"/>
      <c r="U89" s="40"/>
      <c r="V89" s="40"/>
      <c r="W89" s="40"/>
      <c r="X89" s="31"/>
      <c r="Y89" s="82"/>
      <c r="Z89" s="82"/>
      <c r="AA89" s="82"/>
      <c r="AB89" s="78"/>
      <c r="AC89" s="78"/>
      <c r="AD89" s="78"/>
      <c r="AE89" s="78">
        <v>0</v>
      </c>
      <c r="AF89" s="78">
        <v>1785</v>
      </c>
      <c r="AG89" s="77">
        <f t="shared" si="86"/>
        <v>1785</v>
      </c>
      <c r="AH89" s="45"/>
      <c r="AI89" s="77">
        <f t="shared" si="82"/>
        <v>1785</v>
      </c>
      <c r="AJ89" s="83"/>
      <c r="AK89" s="77">
        <f t="shared" si="102"/>
        <v>1785</v>
      </c>
      <c r="AL89" s="50"/>
      <c r="AM89" s="77">
        <f t="shared" si="103"/>
        <v>1785</v>
      </c>
      <c r="AN89" s="83"/>
      <c r="AO89" s="77">
        <f t="shared" si="104"/>
        <v>1785</v>
      </c>
      <c r="AP89" s="100"/>
      <c r="AQ89" s="77">
        <f t="shared" si="114"/>
        <v>1785</v>
      </c>
      <c r="AR89" s="8"/>
      <c r="AS89" s="8">
        <f t="shared" si="106"/>
        <v>-1785</v>
      </c>
      <c r="AT89" s="39"/>
      <c r="AU89" s="8">
        <f t="shared" si="115"/>
        <v>0</v>
      </c>
      <c r="AV89" s="8"/>
      <c r="AW89" s="31">
        <f t="shared" si="35"/>
        <v>0</v>
      </c>
      <c r="AX89" s="31">
        <v>596.4</v>
      </c>
      <c r="AY89" s="58">
        <f t="shared" si="116"/>
        <v>596.4</v>
      </c>
      <c r="AZ89" s="50"/>
      <c r="BA89" s="58">
        <f t="shared" si="89"/>
        <v>596.4</v>
      </c>
      <c r="BB89" s="73"/>
      <c r="BC89" s="39"/>
      <c r="BD89" s="77">
        <f t="shared" si="87"/>
        <v>0</v>
      </c>
      <c r="BE89" s="45"/>
      <c r="BF89" s="212">
        <f t="shared" si="63"/>
        <v>0</v>
      </c>
      <c r="BG89" s="39"/>
      <c r="BH89" s="233">
        <f t="shared" si="88"/>
        <v>0</v>
      </c>
      <c r="BI89" s="241"/>
      <c r="BJ89" s="252">
        <f t="shared" si="83"/>
        <v>0</v>
      </c>
      <c r="BK89" s="254"/>
      <c r="BL89" s="252">
        <f t="shared" si="84"/>
        <v>0</v>
      </c>
      <c r="BM89" s="254"/>
      <c r="BN89" s="240">
        <f t="shared" si="85"/>
        <v>0</v>
      </c>
    </row>
    <row r="90" spans="1:66" s="21" customFormat="1" ht="55.5" hidden="1" customHeight="1">
      <c r="A90" s="11" t="s">
        <v>7</v>
      </c>
      <c r="B90" s="56" t="s">
        <v>40</v>
      </c>
      <c r="C90" s="104" t="s">
        <v>108</v>
      </c>
      <c r="D90" s="33"/>
      <c r="E90" s="33"/>
      <c r="F90" s="33"/>
      <c r="G90" s="33"/>
      <c r="H90" s="33"/>
      <c r="I90" s="81"/>
      <c r="J90" s="33"/>
      <c r="K90" s="33"/>
      <c r="L90" s="33"/>
      <c r="M90" s="33"/>
      <c r="N90" s="33"/>
      <c r="O90" s="40"/>
      <c r="P90" s="33"/>
      <c r="Q90" s="40"/>
      <c r="R90" s="40"/>
      <c r="S90" s="40"/>
      <c r="T90" s="40"/>
      <c r="U90" s="40"/>
      <c r="V90" s="40"/>
      <c r="W90" s="40"/>
      <c r="X90" s="31"/>
      <c r="Y90" s="82"/>
      <c r="Z90" s="82"/>
      <c r="AA90" s="82"/>
      <c r="AB90" s="78"/>
      <c r="AC90" s="78"/>
      <c r="AD90" s="78"/>
      <c r="AE90" s="78"/>
      <c r="AF90" s="78"/>
      <c r="AG90" s="77"/>
      <c r="AH90" s="45"/>
      <c r="AI90" s="77">
        <v>0</v>
      </c>
      <c r="AJ90" s="56">
        <v>494.67899999999997</v>
      </c>
      <c r="AK90" s="77">
        <f t="shared" si="102"/>
        <v>494.67899999999997</v>
      </c>
      <c r="AL90" s="50"/>
      <c r="AM90" s="77">
        <f t="shared" si="103"/>
        <v>494.67899999999997</v>
      </c>
      <c r="AN90" s="83"/>
      <c r="AO90" s="77">
        <f t="shared" si="104"/>
        <v>494.67899999999997</v>
      </c>
      <c r="AP90" s="100"/>
      <c r="AQ90" s="77">
        <f t="shared" si="114"/>
        <v>494.67899999999997</v>
      </c>
      <c r="AR90" s="8"/>
      <c r="AS90" s="8">
        <f t="shared" si="106"/>
        <v>-494.67899999999997</v>
      </c>
      <c r="AT90" s="39"/>
      <c r="AU90" s="8">
        <f t="shared" si="115"/>
        <v>0</v>
      </c>
      <c r="AV90" s="8"/>
      <c r="AW90" s="31">
        <f t="shared" ref="AW90:AW104" si="117">AU90</f>
        <v>0</v>
      </c>
      <c r="AX90" s="31">
        <v>480</v>
      </c>
      <c r="AY90" s="58">
        <f t="shared" si="116"/>
        <v>480</v>
      </c>
      <c r="AZ90" s="50"/>
      <c r="BA90" s="58">
        <f t="shared" si="89"/>
        <v>480</v>
      </c>
      <c r="BB90" s="73"/>
      <c r="BC90" s="39"/>
      <c r="BD90" s="77">
        <f t="shared" si="87"/>
        <v>0</v>
      </c>
      <c r="BE90" s="45"/>
      <c r="BF90" s="212">
        <f t="shared" si="63"/>
        <v>0</v>
      </c>
      <c r="BG90" s="39"/>
      <c r="BH90" s="233">
        <f t="shared" si="88"/>
        <v>0</v>
      </c>
      <c r="BI90" s="241"/>
      <c r="BJ90" s="252">
        <f t="shared" si="83"/>
        <v>0</v>
      </c>
      <c r="BK90" s="254"/>
      <c r="BL90" s="252">
        <f t="shared" si="84"/>
        <v>0</v>
      </c>
      <c r="BM90" s="254"/>
      <c r="BN90" s="240">
        <f t="shared" si="85"/>
        <v>0</v>
      </c>
    </row>
    <row r="91" spans="1:66" s="21" customFormat="1" ht="66" hidden="1" customHeight="1">
      <c r="A91" s="11" t="s">
        <v>7</v>
      </c>
      <c r="B91" s="56" t="s">
        <v>40</v>
      </c>
      <c r="C91" s="104" t="s">
        <v>90</v>
      </c>
      <c r="D91" s="33">
        <v>3000</v>
      </c>
      <c r="E91" s="33"/>
      <c r="F91" s="33"/>
      <c r="G91" s="33"/>
      <c r="H91" s="33"/>
      <c r="I91" s="81"/>
      <c r="J91" s="33"/>
      <c r="K91" s="33"/>
      <c r="L91" s="33"/>
      <c r="M91" s="33"/>
      <c r="N91" s="33"/>
      <c r="O91" s="40"/>
      <c r="P91" s="33"/>
      <c r="Q91" s="40"/>
      <c r="R91" s="40"/>
      <c r="S91" s="40"/>
      <c r="T91" s="40"/>
      <c r="U91" s="40"/>
      <c r="V91" s="40"/>
      <c r="W91" s="40"/>
      <c r="X91" s="31"/>
      <c r="Y91" s="82"/>
      <c r="Z91" s="82"/>
      <c r="AA91" s="82"/>
      <c r="AB91" s="78"/>
      <c r="AC91" s="78"/>
      <c r="AD91" s="78"/>
      <c r="AE91" s="78"/>
      <c r="AF91" s="78"/>
      <c r="AG91" s="77"/>
      <c r="AH91" s="45"/>
      <c r="AI91" s="77"/>
      <c r="AJ91" s="56"/>
      <c r="AK91" s="77"/>
      <c r="AL91" s="50"/>
      <c r="AM91" s="77">
        <v>0</v>
      </c>
      <c r="AN91" s="8">
        <v>3000</v>
      </c>
      <c r="AO91" s="77">
        <f t="shared" si="104"/>
        <v>3000</v>
      </c>
      <c r="AP91" s="100"/>
      <c r="AQ91" s="77">
        <f t="shared" si="114"/>
        <v>3000</v>
      </c>
      <c r="AR91" s="8"/>
      <c r="AS91" s="8">
        <f t="shared" si="106"/>
        <v>-3000</v>
      </c>
      <c r="AT91" s="39"/>
      <c r="AU91" s="8">
        <f t="shared" si="115"/>
        <v>0</v>
      </c>
      <c r="AV91" s="8"/>
      <c r="AW91" s="31">
        <f t="shared" si="117"/>
        <v>0</v>
      </c>
      <c r="AX91" s="31"/>
      <c r="AY91" s="58">
        <f t="shared" si="116"/>
        <v>0</v>
      </c>
      <c r="AZ91" s="50"/>
      <c r="BA91" s="58">
        <f t="shared" si="89"/>
        <v>0</v>
      </c>
      <c r="BB91" s="73"/>
      <c r="BC91" s="39"/>
      <c r="BD91" s="77">
        <f t="shared" si="87"/>
        <v>0</v>
      </c>
      <c r="BE91" s="45"/>
      <c r="BF91" s="212">
        <f t="shared" si="63"/>
        <v>0</v>
      </c>
      <c r="BG91" s="39"/>
      <c r="BH91" s="233">
        <f t="shared" si="88"/>
        <v>0</v>
      </c>
      <c r="BI91" s="241"/>
      <c r="BJ91" s="252">
        <f t="shared" si="83"/>
        <v>0</v>
      </c>
      <c r="BK91" s="254"/>
      <c r="BL91" s="252">
        <f t="shared" si="84"/>
        <v>0</v>
      </c>
      <c r="BM91" s="254"/>
      <c r="BN91" s="240">
        <f t="shared" si="85"/>
        <v>0</v>
      </c>
    </row>
    <row r="92" spans="1:66" s="21" customFormat="1" ht="122.25" customHeight="1">
      <c r="A92" s="11" t="s">
        <v>7</v>
      </c>
      <c r="B92" s="56" t="s">
        <v>40</v>
      </c>
      <c r="C92" s="104" t="s">
        <v>131</v>
      </c>
      <c r="D92" s="8"/>
      <c r="E92" s="33"/>
      <c r="F92" s="33"/>
      <c r="G92" s="33"/>
      <c r="H92" s="33"/>
      <c r="I92" s="8"/>
      <c r="J92" s="31"/>
      <c r="K92" s="39"/>
      <c r="L92" s="39"/>
      <c r="M92" s="39"/>
      <c r="N92" s="109"/>
      <c r="O92" s="40"/>
      <c r="P92" s="43"/>
      <c r="Q92" s="40"/>
      <c r="R92" s="40"/>
      <c r="S92" s="109"/>
      <c r="T92" s="56"/>
      <c r="U92" s="40"/>
      <c r="V92" s="50"/>
      <c r="W92" s="57"/>
      <c r="X92" s="58"/>
      <c r="Y92" s="55"/>
      <c r="Z92" s="56"/>
      <c r="AA92" s="55"/>
      <c r="AB92" s="73"/>
      <c r="AC92" s="78"/>
      <c r="AD92" s="45"/>
      <c r="AE92" s="78"/>
      <c r="AF92" s="39"/>
      <c r="AG92" s="77"/>
      <c r="AH92" s="45"/>
      <c r="AI92" s="77"/>
      <c r="AJ92" s="8"/>
      <c r="AK92" s="77"/>
      <c r="AL92" s="50"/>
      <c r="AM92" s="77"/>
      <c r="AN92" s="8"/>
      <c r="AO92" s="77"/>
      <c r="AP92" s="100"/>
      <c r="AQ92" s="77"/>
      <c r="AR92" s="8"/>
      <c r="AS92" s="8"/>
      <c r="AT92" s="56"/>
      <c r="AU92" s="8"/>
      <c r="AV92" s="8"/>
      <c r="AW92" s="31">
        <v>1640</v>
      </c>
      <c r="AX92" s="31"/>
      <c r="AY92" s="58">
        <f t="shared" si="116"/>
        <v>1640</v>
      </c>
      <c r="AZ92" s="50"/>
      <c r="BA92" s="58">
        <f t="shared" si="89"/>
        <v>1640</v>
      </c>
      <c r="BB92" s="77">
        <v>0</v>
      </c>
      <c r="BC92" s="39"/>
      <c r="BD92" s="77">
        <f t="shared" si="87"/>
        <v>0</v>
      </c>
      <c r="BE92" s="45"/>
      <c r="BF92" s="212">
        <f t="shared" si="63"/>
        <v>0</v>
      </c>
      <c r="BG92" s="39"/>
      <c r="BH92" s="233">
        <f t="shared" si="88"/>
        <v>0</v>
      </c>
      <c r="BI92" s="250">
        <v>2090</v>
      </c>
      <c r="BJ92" s="252">
        <f t="shared" si="83"/>
        <v>2090</v>
      </c>
      <c r="BK92" s="254"/>
      <c r="BL92" s="252">
        <f t="shared" si="84"/>
        <v>2090</v>
      </c>
      <c r="BM92" s="254"/>
      <c r="BN92" s="240">
        <f t="shared" si="85"/>
        <v>2090</v>
      </c>
    </row>
    <row r="93" spans="1:66" s="21" customFormat="1" ht="73.5" customHeight="1">
      <c r="A93" s="11" t="s">
        <v>5</v>
      </c>
      <c r="B93" s="56" t="s">
        <v>40</v>
      </c>
      <c r="C93" s="104" t="s">
        <v>183</v>
      </c>
      <c r="D93" s="33"/>
      <c r="E93" s="33"/>
      <c r="F93" s="33"/>
      <c r="G93" s="33"/>
      <c r="H93" s="33"/>
      <c r="I93" s="81"/>
      <c r="J93" s="33"/>
      <c r="K93" s="33"/>
      <c r="L93" s="33"/>
      <c r="M93" s="33"/>
      <c r="N93" s="33"/>
      <c r="O93" s="40"/>
      <c r="P93" s="33"/>
      <c r="Q93" s="40"/>
      <c r="R93" s="40"/>
      <c r="S93" s="40"/>
      <c r="T93" s="40"/>
      <c r="U93" s="40"/>
      <c r="V93" s="40"/>
      <c r="W93" s="40"/>
      <c r="X93" s="31"/>
      <c r="Y93" s="82"/>
      <c r="Z93" s="82"/>
      <c r="AA93" s="82"/>
      <c r="AB93" s="78"/>
      <c r="AC93" s="78"/>
      <c r="AD93" s="78"/>
      <c r="AE93" s="78"/>
      <c r="AF93" s="78"/>
      <c r="AG93" s="77"/>
      <c r="AH93" s="45"/>
      <c r="AI93" s="77"/>
      <c r="AJ93" s="56"/>
      <c r="AK93" s="77"/>
      <c r="AL93" s="50"/>
      <c r="AM93" s="77"/>
      <c r="AN93" s="8"/>
      <c r="AO93" s="77"/>
      <c r="AP93" s="100"/>
      <c r="AQ93" s="77"/>
      <c r="AR93" s="8"/>
      <c r="AS93" s="8"/>
      <c r="AT93" s="39"/>
      <c r="AU93" s="8"/>
      <c r="AV93" s="8"/>
      <c r="AW93" s="31">
        <v>0</v>
      </c>
      <c r="AX93" s="31">
        <v>16246.1</v>
      </c>
      <c r="AY93" s="58">
        <f t="shared" si="116"/>
        <v>16246.1</v>
      </c>
      <c r="AZ93" s="50"/>
      <c r="BA93" s="58">
        <f t="shared" si="89"/>
        <v>16246.1</v>
      </c>
      <c r="BB93" s="73"/>
      <c r="BC93" s="39"/>
      <c r="BD93" s="77">
        <f t="shared" si="87"/>
        <v>0</v>
      </c>
      <c r="BE93" s="45"/>
      <c r="BF93" s="212">
        <f t="shared" si="63"/>
        <v>0</v>
      </c>
      <c r="BG93" s="39"/>
      <c r="BH93" s="233">
        <f t="shared" si="88"/>
        <v>0</v>
      </c>
      <c r="BI93" s="241"/>
      <c r="BJ93" s="252">
        <f t="shared" si="83"/>
        <v>0</v>
      </c>
      <c r="BK93" s="254"/>
      <c r="BL93" s="252">
        <f t="shared" si="84"/>
        <v>0</v>
      </c>
      <c r="BM93" s="250">
        <v>28591.3</v>
      </c>
      <c r="BN93" s="240">
        <f t="shared" si="85"/>
        <v>28591.3</v>
      </c>
    </row>
    <row r="94" spans="1:66" s="21" customFormat="1" ht="115.5" customHeight="1">
      <c r="A94" s="11" t="s">
        <v>6</v>
      </c>
      <c r="B94" s="56" t="s">
        <v>94</v>
      </c>
      <c r="C94" s="104" t="s">
        <v>132</v>
      </c>
      <c r="D94" s="109"/>
      <c r="E94" s="109"/>
      <c r="F94" s="109"/>
      <c r="G94" s="109"/>
      <c r="H94" s="109"/>
      <c r="I94" s="9"/>
      <c r="J94" s="109"/>
      <c r="K94" s="109"/>
      <c r="L94" s="109"/>
      <c r="M94" s="109"/>
      <c r="N94" s="109"/>
      <c r="O94" s="40"/>
      <c r="P94" s="109"/>
      <c r="Q94" s="40"/>
      <c r="R94" s="40"/>
      <c r="S94" s="109"/>
      <c r="T94" s="40"/>
      <c r="U94" s="40"/>
      <c r="V94" s="68"/>
      <c r="W94" s="57"/>
      <c r="X94" s="58"/>
      <c r="Y94" s="55"/>
      <c r="Z94" s="56"/>
      <c r="AA94" s="55"/>
      <c r="AB94" s="77"/>
      <c r="AC94" s="78"/>
      <c r="AD94" s="45"/>
      <c r="AE94" s="78"/>
      <c r="AF94" s="39"/>
      <c r="AG94" s="77"/>
      <c r="AH94" s="45"/>
      <c r="AI94" s="77"/>
      <c r="AJ94" s="83"/>
      <c r="AK94" s="77"/>
      <c r="AL94" s="50"/>
      <c r="AM94" s="77"/>
      <c r="AN94" s="83"/>
      <c r="AO94" s="77"/>
      <c r="AP94" s="100"/>
      <c r="AQ94" s="77"/>
      <c r="AR94" s="8">
        <v>0</v>
      </c>
      <c r="AS94" s="8"/>
      <c r="AT94" s="8">
        <v>713.7</v>
      </c>
      <c r="AU94" s="8">
        <f t="shared" ref="AU94" si="118">SUM(AR94,AT94)</f>
        <v>713.7</v>
      </c>
      <c r="AV94" s="8"/>
      <c r="AW94" s="31">
        <f t="shared" si="117"/>
        <v>713.7</v>
      </c>
      <c r="AX94" s="31"/>
      <c r="AY94" s="58">
        <f t="shared" si="116"/>
        <v>713.7</v>
      </c>
      <c r="AZ94" s="50"/>
      <c r="BA94" s="58">
        <v>711.5</v>
      </c>
      <c r="BB94" s="77">
        <v>701.1</v>
      </c>
      <c r="BC94" s="8">
        <v>0.1</v>
      </c>
      <c r="BD94" s="77">
        <f t="shared" si="87"/>
        <v>701.2</v>
      </c>
      <c r="BE94" s="45"/>
      <c r="BF94" s="212">
        <f t="shared" si="63"/>
        <v>701.2</v>
      </c>
      <c r="BG94" s="39"/>
      <c r="BH94" s="233">
        <f t="shared" si="88"/>
        <v>701.2</v>
      </c>
      <c r="BI94" s="241"/>
      <c r="BJ94" s="252">
        <f t="shared" si="83"/>
        <v>701.2</v>
      </c>
      <c r="BK94" s="254"/>
      <c r="BL94" s="252">
        <f t="shared" si="84"/>
        <v>701.2</v>
      </c>
      <c r="BM94" s="254"/>
      <c r="BN94" s="240">
        <f t="shared" si="85"/>
        <v>701.2</v>
      </c>
    </row>
    <row r="95" spans="1:66" s="21" customFormat="1" ht="170.25" customHeight="1">
      <c r="A95" s="11" t="s">
        <v>6</v>
      </c>
      <c r="B95" s="56" t="s">
        <v>65</v>
      </c>
      <c r="C95" s="104" t="s">
        <v>133</v>
      </c>
      <c r="D95" s="109"/>
      <c r="E95" s="109"/>
      <c r="F95" s="109"/>
      <c r="G95" s="109"/>
      <c r="H95" s="109"/>
      <c r="I95" s="9"/>
      <c r="J95" s="109"/>
      <c r="K95" s="109"/>
      <c r="L95" s="109"/>
      <c r="M95" s="109"/>
      <c r="N95" s="109"/>
      <c r="O95" s="40">
        <v>1828</v>
      </c>
      <c r="P95" s="109"/>
      <c r="Q95" s="40">
        <f t="shared" ref="Q95" si="119">P95+O95</f>
        <v>1828</v>
      </c>
      <c r="R95" s="40">
        <v>5379.1</v>
      </c>
      <c r="S95" s="109">
        <f>R95-Q95</f>
        <v>3551.1000000000004</v>
      </c>
      <c r="T95" s="40">
        <v>0</v>
      </c>
      <c r="U95" s="40">
        <v>5279.3</v>
      </c>
      <c r="V95" s="68"/>
      <c r="W95" s="57">
        <v>5279.3</v>
      </c>
      <c r="X95" s="58">
        <f t="shared" si="98"/>
        <v>0</v>
      </c>
      <c r="Y95" s="55">
        <v>5279.3</v>
      </c>
      <c r="Z95" s="56"/>
      <c r="AA95" s="55">
        <f t="shared" si="36"/>
        <v>5279.3</v>
      </c>
      <c r="AB95" s="77">
        <v>84.3</v>
      </c>
      <c r="AC95" s="78">
        <f t="shared" si="100"/>
        <v>5363.6</v>
      </c>
      <c r="AD95" s="45"/>
      <c r="AE95" s="78">
        <f t="shared" si="81"/>
        <v>5363.6</v>
      </c>
      <c r="AF95" s="39"/>
      <c r="AG95" s="77">
        <f t="shared" si="86"/>
        <v>5363.6</v>
      </c>
      <c r="AH95" s="45"/>
      <c r="AI95" s="77">
        <f t="shared" si="82"/>
        <v>5363.6</v>
      </c>
      <c r="AJ95" s="83"/>
      <c r="AK95" s="77">
        <f t="shared" si="102"/>
        <v>5363.6</v>
      </c>
      <c r="AL95" s="50"/>
      <c r="AM95" s="77">
        <f t="shared" si="103"/>
        <v>5363.6</v>
      </c>
      <c r="AN95" s="83"/>
      <c r="AO95" s="77">
        <f t="shared" si="104"/>
        <v>5363.6</v>
      </c>
      <c r="AP95" s="100"/>
      <c r="AQ95" s="77">
        <f t="shared" si="114"/>
        <v>5363.6</v>
      </c>
      <c r="AR95" s="8">
        <v>5601.1</v>
      </c>
      <c r="AS95" s="8">
        <f t="shared" si="106"/>
        <v>237.5</v>
      </c>
      <c r="AT95" s="39"/>
      <c r="AU95" s="8">
        <f t="shared" si="115"/>
        <v>5601.1</v>
      </c>
      <c r="AV95" s="8"/>
      <c r="AW95" s="31">
        <v>5417.5</v>
      </c>
      <c r="AX95" s="31"/>
      <c r="AY95" s="58">
        <f t="shared" si="116"/>
        <v>5417.5</v>
      </c>
      <c r="AZ95" s="50"/>
      <c r="BA95" s="58">
        <f t="shared" si="89"/>
        <v>5417.5</v>
      </c>
      <c r="BB95" s="77">
        <v>5843.4</v>
      </c>
      <c r="BC95" s="39"/>
      <c r="BD95" s="77">
        <f t="shared" si="87"/>
        <v>5843.4</v>
      </c>
      <c r="BE95" s="45"/>
      <c r="BF95" s="212">
        <f t="shared" ref="BF95:BF104" si="120">SUM(BD95,BE95)</f>
        <v>5843.4</v>
      </c>
      <c r="BG95" s="39"/>
      <c r="BH95" s="233">
        <f t="shared" si="88"/>
        <v>5843.4</v>
      </c>
      <c r="BI95" s="241"/>
      <c r="BJ95" s="252">
        <f t="shared" si="83"/>
        <v>5843.4</v>
      </c>
      <c r="BK95" s="254"/>
      <c r="BL95" s="252">
        <f t="shared" si="84"/>
        <v>5843.4</v>
      </c>
      <c r="BM95" s="227">
        <v>979.4</v>
      </c>
      <c r="BN95" s="240">
        <f t="shared" si="85"/>
        <v>6822.7999999999993</v>
      </c>
    </row>
    <row r="96" spans="1:66" s="21" customFormat="1" ht="96.75" customHeight="1">
      <c r="A96" s="11" t="s">
        <v>6</v>
      </c>
      <c r="B96" s="56" t="s">
        <v>40</v>
      </c>
      <c r="C96" s="104" t="s">
        <v>134</v>
      </c>
      <c r="D96" s="109"/>
      <c r="E96" s="109"/>
      <c r="F96" s="109"/>
      <c r="G96" s="109"/>
      <c r="H96" s="109"/>
      <c r="I96" s="9"/>
      <c r="J96" s="109"/>
      <c r="K96" s="109"/>
      <c r="L96" s="109"/>
      <c r="M96" s="109"/>
      <c r="N96" s="109"/>
      <c r="O96" s="40"/>
      <c r="P96" s="109"/>
      <c r="Q96" s="40"/>
      <c r="R96" s="40"/>
      <c r="S96" s="109"/>
      <c r="T96" s="40"/>
      <c r="U96" s="40"/>
      <c r="V96" s="68"/>
      <c r="W96" s="57"/>
      <c r="X96" s="58"/>
      <c r="Y96" s="55"/>
      <c r="Z96" s="56"/>
      <c r="AA96" s="55"/>
      <c r="AB96" s="77"/>
      <c r="AC96" s="78"/>
      <c r="AD96" s="45"/>
      <c r="AE96" s="78"/>
      <c r="AF96" s="39"/>
      <c r="AG96" s="77"/>
      <c r="AH96" s="45"/>
      <c r="AI96" s="77"/>
      <c r="AJ96" s="83"/>
      <c r="AK96" s="77"/>
      <c r="AL96" s="50"/>
      <c r="AM96" s="77"/>
      <c r="AN96" s="83"/>
      <c r="AO96" s="77"/>
      <c r="AP96" s="100"/>
      <c r="AQ96" s="77"/>
      <c r="AR96" s="8">
        <v>506</v>
      </c>
      <c r="AS96" s="8">
        <f t="shared" si="106"/>
        <v>506</v>
      </c>
      <c r="AT96" s="39"/>
      <c r="AU96" s="8">
        <f t="shared" si="115"/>
        <v>506</v>
      </c>
      <c r="AV96" s="8"/>
      <c r="AW96" s="31">
        <f t="shared" si="117"/>
        <v>506</v>
      </c>
      <c r="AX96" s="31"/>
      <c r="AY96" s="58">
        <f t="shared" si="116"/>
        <v>506</v>
      </c>
      <c r="AZ96" s="50"/>
      <c r="BA96" s="58">
        <f t="shared" si="89"/>
        <v>506</v>
      </c>
      <c r="BB96" s="77">
        <v>506</v>
      </c>
      <c r="BC96" s="39"/>
      <c r="BD96" s="77">
        <f t="shared" si="87"/>
        <v>506</v>
      </c>
      <c r="BE96" s="45"/>
      <c r="BF96" s="212">
        <f t="shared" si="120"/>
        <v>506</v>
      </c>
      <c r="BG96" s="39"/>
      <c r="BH96" s="233">
        <f t="shared" si="88"/>
        <v>506</v>
      </c>
      <c r="BI96" s="241"/>
      <c r="BJ96" s="252">
        <f t="shared" si="83"/>
        <v>506</v>
      </c>
      <c r="BK96" s="254"/>
      <c r="BL96" s="252">
        <f t="shared" si="84"/>
        <v>506</v>
      </c>
      <c r="BM96" s="254"/>
      <c r="BN96" s="240">
        <f t="shared" si="85"/>
        <v>506</v>
      </c>
    </row>
    <row r="97" spans="1:66" s="21" customFormat="1" ht="95.25" customHeight="1">
      <c r="A97" s="11" t="s">
        <v>6</v>
      </c>
      <c r="B97" s="56" t="s">
        <v>40</v>
      </c>
      <c r="C97" s="104" t="s">
        <v>135</v>
      </c>
      <c r="D97" s="109"/>
      <c r="E97" s="109"/>
      <c r="F97" s="109"/>
      <c r="G97" s="109"/>
      <c r="H97" s="109"/>
      <c r="I97" s="9"/>
      <c r="J97" s="109"/>
      <c r="K97" s="109"/>
      <c r="L97" s="109"/>
      <c r="M97" s="109"/>
      <c r="N97" s="109"/>
      <c r="O97" s="40">
        <v>1828</v>
      </c>
      <c r="P97" s="109"/>
      <c r="Q97" s="40">
        <f>P97+O97</f>
        <v>1828</v>
      </c>
      <c r="R97" s="40">
        <v>5379.1</v>
      </c>
      <c r="S97" s="109">
        <f>R97-Q97</f>
        <v>3551.1000000000004</v>
      </c>
      <c r="T97" s="40">
        <v>0</v>
      </c>
      <c r="U97" s="40">
        <v>99.8</v>
      </c>
      <c r="V97" s="68"/>
      <c r="W97" s="57">
        <v>99.8</v>
      </c>
      <c r="X97" s="58">
        <f t="shared" si="98"/>
        <v>0</v>
      </c>
      <c r="Y97" s="55">
        <v>99.8</v>
      </c>
      <c r="Z97" s="56"/>
      <c r="AA97" s="55">
        <f>SUM(Y97,Z97)</f>
        <v>99.8</v>
      </c>
      <c r="AB97" s="73"/>
      <c r="AC97" s="78">
        <f t="shared" si="100"/>
        <v>99.8</v>
      </c>
      <c r="AD97" s="45"/>
      <c r="AE97" s="78">
        <f t="shared" si="81"/>
        <v>99.8</v>
      </c>
      <c r="AF97" s="39"/>
      <c r="AG97" s="77">
        <f t="shared" si="86"/>
        <v>99.8</v>
      </c>
      <c r="AH97" s="45"/>
      <c r="AI97" s="77">
        <f t="shared" si="82"/>
        <v>99.8</v>
      </c>
      <c r="AJ97" s="83"/>
      <c r="AK97" s="77">
        <f t="shared" si="102"/>
        <v>99.8</v>
      </c>
      <c r="AL97" s="50"/>
      <c r="AM97" s="77">
        <f t="shared" si="103"/>
        <v>99.8</v>
      </c>
      <c r="AN97" s="83"/>
      <c r="AO97" s="77">
        <f t="shared" si="104"/>
        <v>99.8</v>
      </c>
      <c r="AP97" s="100"/>
      <c r="AQ97" s="77">
        <f t="shared" ref="AQ97:AQ104" si="121">SUM(AO97,AP97)</f>
        <v>99.8</v>
      </c>
      <c r="AR97" s="8">
        <v>343.7</v>
      </c>
      <c r="AS97" s="8">
        <f t="shared" si="106"/>
        <v>243.89999999999998</v>
      </c>
      <c r="AT97" s="39"/>
      <c r="AU97" s="8">
        <f t="shared" si="115"/>
        <v>343.7</v>
      </c>
      <c r="AV97" s="8"/>
      <c r="AW97" s="31">
        <v>337.8</v>
      </c>
      <c r="AX97" s="31"/>
      <c r="AY97" s="58">
        <f t="shared" si="116"/>
        <v>337.8</v>
      </c>
      <c r="AZ97" s="50"/>
      <c r="BA97" s="58">
        <f t="shared" si="89"/>
        <v>337.8</v>
      </c>
      <c r="BB97" s="77">
        <v>343.7</v>
      </c>
      <c r="BC97" s="39"/>
      <c r="BD97" s="77">
        <f t="shared" si="87"/>
        <v>343.7</v>
      </c>
      <c r="BE97" s="45"/>
      <c r="BF97" s="212">
        <f t="shared" si="120"/>
        <v>343.7</v>
      </c>
      <c r="BG97" s="39"/>
      <c r="BH97" s="233">
        <f t="shared" si="88"/>
        <v>343.7</v>
      </c>
      <c r="BI97" s="241"/>
      <c r="BJ97" s="252">
        <f t="shared" si="83"/>
        <v>343.7</v>
      </c>
      <c r="BK97" s="254"/>
      <c r="BL97" s="252">
        <f t="shared" si="84"/>
        <v>343.7</v>
      </c>
      <c r="BM97" s="254"/>
      <c r="BN97" s="240">
        <f t="shared" si="85"/>
        <v>343.7</v>
      </c>
    </row>
    <row r="98" spans="1:66" s="21" customFormat="1" ht="96.75" hidden="1" customHeight="1">
      <c r="A98" s="11" t="s">
        <v>6</v>
      </c>
      <c r="B98" s="56" t="s">
        <v>122</v>
      </c>
      <c r="C98" s="104" t="s">
        <v>86</v>
      </c>
      <c r="D98" s="8"/>
      <c r="E98" s="33"/>
      <c r="F98" s="33"/>
      <c r="G98" s="33"/>
      <c r="H98" s="33"/>
      <c r="I98" s="8"/>
      <c r="J98" s="31"/>
      <c r="K98" s="39"/>
      <c r="L98" s="39"/>
      <c r="M98" s="39"/>
      <c r="N98" s="109"/>
      <c r="O98" s="40"/>
      <c r="P98" s="43"/>
      <c r="Q98" s="40"/>
      <c r="R98" s="40"/>
      <c r="S98" s="109"/>
      <c r="T98" s="40"/>
      <c r="U98" s="40"/>
      <c r="V98" s="50"/>
      <c r="W98" s="57"/>
      <c r="X98" s="58"/>
      <c r="Y98" s="55"/>
      <c r="Z98" s="56"/>
      <c r="AA98" s="55"/>
      <c r="AB98" s="73"/>
      <c r="AC98" s="78"/>
      <c r="AD98" s="45"/>
      <c r="AE98" s="78">
        <v>0</v>
      </c>
      <c r="AF98" s="8"/>
      <c r="AG98" s="77">
        <f t="shared" si="86"/>
        <v>0</v>
      </c>
      <c r="AH98" s="8">
        <v>1968.1197999999999</v>
      </c>
      <c r="AI98" s="77">
        <f t="shared" si="82"/>
        <v>1968.1197999999999</v>
      </c>
      <c r="AJ98" s="83"/>
      <c r="AK98" s="77">
        <f t="shared" si="102"/>
        <v>1968.1197999999999</v>
      </c>
      <c r="AL98" s="50"/>
      <c r="AM98" s="77">
        <f t="shared" si="103"/>
        <v>1968.1197999999999</v>
      </c>
      <c r="AN98" s="83"/>
      <c r="AO98" s="77">
        <f t="shared" si="104"/>
        <v>1968.1197999999999</v>
      </c>
      <c r="AP98" s="100"/>
      <c r="AQ98" s="77">
        <f t="shared" si="121"/>
        <v>1968.1197999999999</v>
      </c>
      <c r="AR98" s="8"/>
      <c r="AS98" s="8">
        <f t="shared" si="106"/>
        <v>-1968.1197999999999</v>
      </c>
      <c r="AT98" s="39"/>
      <c r="AU98" s="8">
        <f t="shared" si="115"/>
        <v>0</v>
      </c>
      <c r="AV98" s="8"/>
      <c r="AW98" s="31">
        <f t="shared" si="117"/>
        <v>0</v>
      </c>
      <c r="AX98" s="31"/>
      <c r="AY98" s="58">
        <f t="shared" si="116"/>
        <v>0</v>
      </c>
      <c r="AZ98" s="50"/>
      <c r="BA98" s="58">
        <f t="shared" si="89"/>
        <v>0</v>
      </c>
      <c r="BB98" s="73"/>
      <c r="BC98" s="39"/>
      <c r="BD98" s="77">
        <f t="shared" si="87"/>
        <v>0</v>
      </c>
      <c r="BE98" s="45"/>
      <c r="BF98" s="212">
        <f t="shared" si="120"/>
        <v>0</v>
      </c>
      <c r="BG98" s="39"/>
      <c r="BH98" s="233">
        <f t="shared" si="88"/>
        <v>0</v>
      </c>
      <c r="BI98" s="241"/>
      <c r="BJ98" s="252">
        <f t="shared" si="83"/>
        <v>0</v>
      </c>
      <c r="BK98" s="254"/>
      <c r="BL98" s="252">
        <f t="shared" si="84"/>
        <v>0</v>
      </c>
      <c r="BM98" s="254"/>
      <c r="BN98" s="240">
        <f t="shared" si="85"/>
        <v>0</v>
      </c>
    </row>
    <row r="99" spans="1:66" s="21" customFormat="1" ht="61.5" hidden="1" customHeight="1">
      <c r="A99" s="11" t="s">
        <v>6</v>
      </c>
      <c r="B99" s="56" t="s">
        <v>123</v>
      </c>
      <c r="C99" s="104" t="s">
        <v>88</v>
      </c>
      <c r="D99" s="8"/>
      <c r="E99" s="33"/>
      <c r="F99" s="33"/>
      <c r="G99" s="33"/>
      <c r="H99" s="33"/>
      <c r="I99" s="8"/>
      <c r="J99" s="31"/>
      <c r="K99" s="39"/>
      <c r="L99" s="39"/>
      <c r="M99" s="39"/>
      <c r="N99" s="109"/>
      <c r="O99" s="40"/>
      <c r="P99" s="43"/>
      <c r="Q99" s="40"/>
      <c r="R99" s="40"/>
      <c r="S99" s="109"/>
      <c r="T99" s="40"/>
      <c r="U99" s="40"/>
      <c r="V99" s="50"/>
      <c r="W99" s="57"/>
      <c r="X99" s="58"/>
      <c r="Y99" s="55"/>
      <c r="Z99" s="56"/>
      <c r="AA99" s="55"/>
      <c r="AB99" s="73"/>
      <c r="AC99" s="78"/>
      <c r="AD99" s="45"/>
      <c r="AE99" s="78"/>
      <c r="AF99" s="8"/>
      <c r="AG99" s="77"/>
      <c r="AH99" s="8"/>
      <c r="AI99" s="77">
        <v>0</v>
      </c>
      <c r="AJ99" s="8">
        <v>997.85519999999997</v>
      </c>
      <c r="AK99" s="77">
        <f t="shared" si="102"/>
        <v>997.85519999999997</v>
      </c>
      <c r="AL99" s="86"/>
      <c r="AM99" s="77">
        <f t="shared" si="103"/>
        <v>997.85519999999997</v>
      </c>
      <c r="AN99" s="83"/>
      <c r="AO99" s="77">
        <f t="shared" si="104"/>
        <v>997.85519999999997</v>
      </c>
      <c r="AP99" s="100"/>
      <c r="AQ99" s="77">
        <f t="shared" si="121"/>
        <v>997.85519999999997</v>
      </c>
      <c r="AR99" s="8"/>
      <c r="AS99" s="8">
        <f t="shared" si="106"/>
        <v>-997.85519999999997</v>
      </c>
      <c r="AT99" s="39"/>
      <c r="AU99" s="8">
        <f t="shared" si="115"/>
        <v>0</v>
      </c>
      <c r="AV99" s="8"/>
      <c r="AW99" s="31">
        <f t="shared" si="117"/>
        <v>0</v>
      </c>
      <c r="AX99" s="31"/>
      <c r="AY99" s="58">
        <f t="shared" si="116"/>
        <v>0</v>
      </c>
      <c r="AZ99" s="50"/>
      <c r="BA99" s="58">
        <f t="shared" si="89"/>
        <v>0</v>
      </c>
      <c r="BB99" s="73"/>
      <c r="BC99" s="39"/>
      <c r="BD99" s="77">
        <f t="shared" si="87"/>
        <v>0</v>
      </c>
      <c r="BE99" s="45"/>
      <c r="BF99" s="212">
        <f t="shared" si="120"/>
        <v>0</v>
      </c>
      <c r="BG99" s="39"/>
      <c r="BH99" s="233">
        <f t="shared" si="88"/>
        <v>0</v>
      </c>
      <c r="BI99" s="241"/>
      <c r="BJ99" s="252">
        <f t="shared" si="83"/>
        <v>0</v>
      </c>
      <c r="BK99" s="254"/>
      <c r="BL99" s="252">
        <f t="shared" si="84"/>
        <v>0</v>
      </c>
      <c r="BM99" s="254"/>
      <c r="BN99" s="240">
        <f t="shared" si="85"/>
        <v>0</v>
      </c>
    </row>
    <row r="100" spans="1:66" s="21" customFormat="1" ht="144" customHeight="1">
      <c r="A100" s="11" t="s">
        <v>6</v>
      </c>
      <c r="B100" s="56" t="s">
        <v>40</v>
      </c>
      <c r="C100" s="104" t="s">
        <v>136</v>
      </c>
      <c r="D100" s="8"/>
      <c r="E100" s="33"/>
      <c r="F100" s="33"/>
      <c r="G100" s="33"/>
      <c r="H100" s="33"/>
      <c r="I100" s="8"/>
      <c r="J100" s="31"/>
      <c r="K100" s="39"/>
      <c r="L100" s="39"/>
      <c r="M100" s="39"/>
      <c r="N100" s="109"/>
      <c r="O100" s="40"/>
      <c r="P100" s="43"/>
      <c r="Q100" s="40"/>
      <c r="R100" s="40"/>
      <c r="S100" s="109"/>
      <c r="T100" s="40"/>
      <c r="U100" s="40"/>
      <c r="V100" s="50"/>
      <c r="W100" s="57"/>
      <c r="X100" s="58"/>
      <c r="Y100" s="55"/>
      <c r="Z100" s="56"/>
      <c r="AA100" s="55"/>
      <c r="AB100" s="73"/>
      <c r="AC100" s="78"/>
      <c r="AD100" s="45"/>
      <c r="AE100" s="78"/>
      <c r="AF100" s="8"/>
      <c r="AG100" s="77"/>
      <c r="AH100" s="8"/>
      <c r="AI100" s="77"/>
      <c r="AJ100" s="8"/>
      <c r="AK100" s="77"/>
      <c r="AL100" s="86"/>
      <c r="AM100" s="77"/>
      <c r="AN100" s="83"/>
      <c r="AO100" s="77"/>
      <c r="AP100" s="100"/>
      <c r="AQ100" s="77"/>
      <c r="AR100" s="8"/>
      <c r="AS100" s="8"/>
      <c r="AT100" s="39"/>
      <c r="AU100" s="8"/>
      <c r="AV100" s="8"/>
      <c r="AW100" s="31"/>
      <c r="AX100" s="31"/>
      <c r="AY100" s="58"/>
      <c r="AZ100" s="50"/>
      <c r="BA100" s="58"/>
      <c r="BB100" s="73"/>
      <c r="BC100" s="39"/>
      <c r="BD100" s="77"/>
      <c r="BE100" s="45"/>
      <c r="BF100" s="212"/>
      <c r="BG100" s="204">
        <v>64.8</v>
      </c>
      <c r="BH100" s="233">
        <f t="shared" si="88"/>
        <v>64.8</v>
      </c>
      <c r="BI100" s="241"/>
      <c r="BJ100" s="252">
        <f t="shared" si="83"/>
        <v>64.8</v>
      </c>
      <c r="BK100" s="254"/>
      <c r="BL100" s="252">
        <f t="shared" si="84"/>
        <v>64.8</v>
      </c>
      <c r="BM100" s="254"/>
      <c r="BN100" s="240">
        <f t="shared" si="85"/>
        <v>64.8</v>
      </c>
    </row>
    <row r="101" spans="1:66" s="21" customFormat="1" ht="101.25" customHeight="1">
      <c r="A101" s="11" t="s">
        <v>7</v>
      </c>
      <c r="B101" s="56" t="s">
        <v>40</v>
      </c>
      <c r="C101" s="44" t="s">
        <v>137</v>
      </c>
      <c r="D101" s="8"/>
      <c r="E101" s="33"/>
      <c r="F101" s="33"/>
      <c r="G101" s="33"/>
      <c r="H101" s="33"/>
      <c r="I101" s="8"/>
      <c r="J101" s="31"/>
      <c r="K101" s="39"/>
      <c r="L101" s="39"/>
      <c r="M101" s="39"/>
      <c r="N101" s="109"/>
      <c r="O101" s="40"/>
      <c r="P101" s="43"/>
      <c r="Q101" s="40"/>
      <c r="R101" s="40"/>
      <c r="S101" s="109"/>
      <c r="T101" s="40"/>
      <c r="U101" s="40"/>
      <c r="V101" s="50"/>
      <c r="W101" s="57"/>
      <c r="X101" s="58"/>
      <c r="Y101" s="55"/>
      <c r="Z101" s="56"/>
      <c r="AA101" s="55"/>
      <c r="AB101" s="73"/>
      <c r="AC101" s="78"/>
      <c r="AD101" s="45"/>
      <c r="AE101" s="78"/>
      <c r="AF101" s="8"/>
      <c r="AG101" s="77"/>
      <c r="AH101" s="8"/>
      <c r="AI101" s="77"/>
      <c r="AJ101" s="8"/>
      <c r="AK101" s="77"/>
      <c r="AL101" s="67"/>
      <c r="AM101" s="77"/>
      <c r="AN101" s="83"/>
      <c r="AO101" s="77"/>
      <c r="AP101" s="100"/>
      <c r="AQ101" s="77"/>
      <c r="AR101" s="8"/>
      <c r="AS101" s="8"/>
      <c r="AT101" s="39"/>
      <c r="AU101" s="8"/>
      <c r="AV101" s="8"/>
      <c r="AW101" s="31"/>
      <c r="AX101" s="31"/>
      <c r="AY101" s="58"/>
      <c r="AZ101" s="50"/>
      <c r="BA101" s="58"/>
      <c r="BB101" s="73"/>
      <c r="BC101" s="39"/>
      <c r="BD101" s="77"/>
      <c r="BE101" s="45"/>
      <c r="BF101" s="212" t="s">
        <v>120</v>
      </c>
      <c r="BG101" s="204">
        <v>1657.2</v>
      </c>
      <c r="BH101" s="233">
        <f t="shared" si="88"/>
        <v>1657.2</v>
      </c>
      <c r="BI101" s="241"/>
      <c r="BJ101" s="252">
        <f t="shared" si="83"/>
        <v>1657.2</v>
      </c>
      <c r="BK101" s="254"/>
      <c r="BL101" s="252">
        <f t="shared" si="84"/>
        <v>1657.2</v>
      </c>
      <c r="BM101" s="254"/>
      <c r="BN101" s="240">
        <f t="shared" si="85"/>
        <v>1657.2</v>
      </c>
    </row>
    <row r="102" spans="1:66" s="35" customFormat="1" ht="99" customHeight="1">
      <c r="A102" s="11" t="s">
        <v>8</v>
      </c>
      <c r="B102" s="56" t="s">
        <v>25</v>
      </c>
      <c r="C102" s="104" t="s">
        <v>182</v>
      </c>
      <c r="D102" s="8">
        <v>2517.2800000000002</v>
      </c>
      <c r="E102" s="33">
        <v>2517.2800000000002</v>
      </c>
      <c r="F102" s="33"/>
      <c r="G102" s="33"/>
      <c r="H102" s="33">
        <f>F102+G102</f>
        <v>0</v>
      </c>
      <c r="I102" s="8">
        <v>2596.3760000000002</v>
      </c>
      <c r="J102" s="31">
        <f>SUM(H102,I102)</f>
        <v>2596.3760000000002</v>
      </c>
      <c r="K102" s="39"/>
      <c r="L102" s="39"/>
      <c r="M102" s="39"/>
      <c r="N102" s="109"/>
      <c r="O102" s="40">
        <v>2596.3760000000002</v>
      </c>
      <c r="P102" s="43"/>
      <c r="Q102" s="40">
        <f>P102+O102</f>
        <v>2596.3760000000002</v>
      </c>
      <c r="R102" s="40">
        <v>2729.076</v>
      </c>
      <c r="S102" s="109">
        <f>R102-Q102</f>
        <v>132.69999999999982</v>
      </c>
      <c r="T102" s="56">
        <v>-1E-3</v>
      </c>
      <c r="U102" s="40">
        <f>R102+T102</f>
        <v>2729.0749999999998</v>
      </c>
      <c r="V102" s="50"/>
      <c r="W102" s="57">
        <v>2825.1570000000002</v>
      </c>
      <c r="X102" s="58">
        <f t="shared" si="98"/>
        <v>0</v>
      </c>
      <c r="Y102" s="55">
        <v>2825.1570000000002</v>
      </c>
      <c r="Z102" s="56">
        <v>1002.835</v>
      </c>
      <c r="AA102" s="55">
        <f t="shared" ref="AA102:AA104" si="122">SUM(Y102,Z102)</f>
        <v>3827.9920000000002</v>
      </c>
      <c r="AB102" s="73"/>
      <c r="AC102" s="78">
        <f t="shared" si="100"/>
        <v>3827.9920000000002</v>
      </c>
      <c r="AD102" s="45"/>
      <c r="AE102" s="78">
        <f t="shared" si="81"/>
        <v>3827.9920000000002</v>
      </c>
      <c r="AF102" s="39"/>
      <c r="AG102" s="77">
        <f t="shared" si="86"/>
        <v>3827.9920000000002</v>
      </c>
      <c r="AH102" s="45"/>
      <c r="AI102" s="77">
        <f t="shared" si="82"/>
        <v>3827.9920000000002</v>
      </c>
      <c r="AJ102" s="8">
        <v>-769.67499999999995</v>
      </c>
      <c r="AK102" s="77">
        <f t="shared" si="102"/>
        <v>3058.317</v>
      </c>
      <c r="AL102" s="50"/>
      <c r="AM102" s="77">
        <f t="shared" si="103"/>
        <v>3058.317</v>
      </c>
      <c r="AN102" s="8">
        <v>172.09132</v>
      </c>
      <c r="AO102" s="77">
        <f t="shared" si="104"/>
        <v>3230.40832</v>
      </c>
      <c r="AP102" s="100"/>
      <c r="AQ102" s="77">
        <f t="shared" si="121"/>
        <v>3230.40832</v>
      </c>
      <c r="AR102" s="8">
        <v>1983.2339999999999</v>
      </c>
      <c r="AS102" s="8">
        <f t="shared" si="106"/>
        <v>-1247.1743200000001</v>
      </c>
      <c r="AT102" s="56">
        <v>2112.4879999999998</v>
      </c>
      <c r="AU102" s="8">
        <f t="shared" si="115"/>
        <v>4095.7219999999998</v>
      </c>
      <c r="AV102" s="8"/>
      <c r="AW102" s="31">
        <f t="shared" si="117"/>
        <v>4095.7219999999998</v>
      </c>
      <c r="AX102" s="31"/>
      <c r="AY102" s="58">
        <f t="shared" si="116"/>
        <v>4095.7219999999998</v>
      </c>
      <c r="AZ102" s="50"/>
      <c r="BA102" s="58">
        <f t="shared" si="89"/>
        <v>4095.7219999999998</v>
      </c>
      <c r="BB102" s="77">
        <v>0</v>
      </c>
      <c r="BC102" s="8">
        <v>4623.8999999999996</v>
      </c>
      <c r="BD102" s="77">
        <f t="shared" si="87"/>
        <v>4623.8999999999996</v>
      </c>
      <c r="BE102" s="45"/>
      <c r="BF102" s="212">
        <f t="shared" si="120"/>
        <v>4623.8999999999996</v>
      </c>
      <c r="BG102" s="39"/>
      <c r="BH102" s="233">
        <f t="shared" si="88"/>
        <v>4623.8999999999996</v>
      </c>
      <c r="BI102" s="243"/>
      <c r="BJ102" s="252">
        <f t="shared" si="83"/>
        <v>4623.8999999999996</v>
      </c>
      <c r="BK102" s="261"/>
      <c r="BL102" s="252">
        <f t="shared" si="84"/>
        <v>4623.8999999999996</v>
      </c>
      <c r="BM102" s="261"/>
      <c r="BN102" s="240">
        <f t="shared" si="85"/>
        <v>4623.8999999999996</v>
      </c>
    </row>
    <row r="103" spans="1:66" s="35" customFormat="1" ht="116.25" customHeight="1">
      <c r="A103" s="11" t="s">
        <v>23</v>
      </c>
      <c r="B103" s="56" t="s">
        <v>40</v>
      </c>
      <c r="C103" s="104" t="s">
        <v>138</v>
      </c>
      <c r="D103" s="8"/>
      <c r="E103" s="33"/>
      <c r="F103" s="33"/>
      <c r="G103" s="33"/>
      <c r="H103" s="33"/>
      <c r="I103" s="8"/>
      <c r="J103" s="31"/>
      <c r="K103" s="39"/>
      <c r="L103" s="39"/>
      <c r="M103" s="39"/>
      <c r="N103" s="109"/>
      <c r="O103" s="40"/>
      <c r="P103" s="43"/>
      <c r="Q103" s="40"/>
      <c r="R103" s="40"/>
      <c r="S103" s="109"/>
      <c r="T103" s="40"/>
      <c r="U103" s="40"/>
      <c r="V103" s="50"/>
      <c r="W103" s="57"/>
      <c r="X103" s="58"/>
      <c r="Y103" s="55"/>
      <c r="Z103" s="56"/>
      <c r="AA103" s="55"/>
      <c r="AB103" s="73"/>
      <c r="AC103" s="78"/>
      <c r="AD103" s="45"/>
      <c r="AE103" s="78">
        <v>0</v>
      </c>
      <c r="AF103" s="8">
        <v>1700</v>
      </c>
      <c r="AG103" s="77">
        <f>SUM(AE103,AF103)</f>
        <v>1700</v>
      </c>
      <c r="AH103" s="45"/>
      <c r="AI103" s="77">
        <f>SUM(AG103,AH103)</f>
        <v>1700</v>
      </c>
      <c r="AJ103" s="8">
        <v>1700</v>
      </c>
      <c r="AK103" s="77">
        <f>SUM(AI103,AJ103)</f>
        <v>3400</v>
      </c>
      <c r="AL103" s="50"/>
      <c r="AM103" s="77">
        <f>SUM(AK103,AL103)</f>
        <v>3400</v>
      </c>
      <c r="AN103" s="83"/>
      <c r="AO103" s="77">
        <f>SUM(AM103,AN103)</f>
        <v>3400</v>
      </c>
      <c r="AP103" s="100"/>
      <c r="AQ103" s="77">
        <f t="shared" si="121"/>
        <v>3400</v>
      </c>
      <c r="AR103" s="8"/>
      <c r="AS103" s="8">
        <f t="shared" si="106"/>
        <v>-3400</v>
      </c>
      <c r="AT103" s="56"/>
      <c r="AU103" s="8">
        <f t="shared" si="115"/>
        <v>0</v>
      </c>
      <c r="AV103" s="8"/>
      <c r="AW103" s="31">
        <f t="shared" si="117"/>
        <v>0</v>
      </c>
      <c r="AX103" s="31">
        <v>6500</v>
      </c>
      <c r="AY103" s="58">
        <f t="shared" si="116"/>
        <v>6500</v>
      </c>
      <c r="AZ103" s="50"/>
      <c r="BA103" s="58">
        <f t="shared" si="89"/>
        <v>6500</v>
      </c>
      <c r="BB103" s="73"/>
      <c r="BC103" s="118"/>
      <c r="BD103" s="77">
        <f t="shared" si="87"/>
        <v>0</v>
      </c>
      <c r="BE103" s="45"/>
      <c r="BF103" s="212">
        <f t="shared" si="120"/>
        <v>0</v>
      </c>
      <c r="BG103" s="204">
        <v>2800</v>
      </c>
      <c r="BH103" s="236">
        <f t="shared" si="88"/>
        <v>2800</v>
      </c>
      <c r="BI103" s="243"/>
      <c r="BJ103" s="252">
        <f t="shared" si="83"/>
        <v>2800</v>
      </c>
      <c r="BK103" s="261"/>
      <c r="BL103" s="252">
        <f t="shared" si="84"/>
        <v>2800</v>
      </c>
      <c r="BM103" s="261"/>
      <c r="BN103" s="240">
        <f t="shared" si="85"/>
        <v>2800</v>
      </c>
    </row>
    <row r="104" spans="1:66" s="108" customFormat="1" ht="127.5" customHeight="1">
      <c r="A104" s="11" t="s">
        <v>19</v>
      </c>
      <c r="B104" s="56" t="s">
        <v>25</v>
      </c>
      <c r="C104" s="104" t="s">
        <v>181</v>
      </c>
      <c r="D104" s="8">
        <v>226.6</v>
      </c>
      <c r="E104" s="33">
        <v>226.6</v>
      </c>
      <c r="F104" s="33"/>
      <c r="G104" s="33"/>
      <c r="H104" s="33">
        <f>F104+G104</f>
        <v>0</v>
      </c>
      <c r="I104" s="8">
        <v>227.6</v>
      </c>
      <c r="J104" s="31">
        <f>SUM(H104,I104)</f>
        <v>227.6</v>
      </c>
      <c r="K104" s="39"/>
      <c r="L104" s="39"/>
      <c r="M104" s="39"/>
      <c r="N104" s="109"/>
      <c r="O104" s="40">
        <v>227.6</v>
      </c>
      <c r="P104" s="43"/>
      <c r="Q104" s="40">
        <f>P104+O104</f>
        <v>227.6</v>
      </c>
      <c r="R104" s="40">
        <v>256.3</v>
      </c>
      <c r="S104" s="109">
        <f t="shared" ref="S104" si="123">R104-Q104</f>
        <v>28.700000000000017</v>
      </c>
      <c r="T104" s="45"/>
      <c r="U104" s="40">
        <f t="shared" ref="U104" si="124">R104+T104</f>
        <v>256.3</v>
      </c>
      <c r="V104" s="50"/>
      <c r="W104" s="57">
        <f>225.5</f>
        <v>225.5</v>
      </c>
      <c r="X104" s="58">
        <f t="shared" si="98"/>
        <v>0</v>
      </c>
      <c r="Y104" s="55">
        <v>225.5</v>
      </c>
      <c r="Z104" s="56"/>
      <c r="AA104" s="55">
        <f t="shared" si="122"/>
        <v>225.5</v>
      </c>
      <c r="AB104" s="73"/>
      <c r="AC104" s="78">
        <f t="shared" si="100"/>
        <v>225.5</v>
      </c>
      <c r="AD104" s="45"/>
      <c r="AE104" s="78">
        <f t="shared" si="81"/>
        <v>225.5</v>
      </c>
      <c r="AF104" s="39"/>
      <c r="AG104" s="77">
        <f t="shared" si="86"/>
        <v>225.5</v>
      </c>
      <c r="AH104" s="45"/>
      <c r="AI104" s="77">
        <f t="shared" si="82"/>
        <v>225.5</v>
      </c>
      <c r="AJ104" s="83"/>
      <c r="AK104" s="77">
        <f t="shared" si="102"/>
        <v>225.5</v>
      </c>
      <c r="AL104" s="50"/>
      <c r="AM104" s="77">
        <f t="shared" si="103"/>
        <v>225.5</v>
      </c>
      <c r="AN104" s="83"/>
      <c r="AO104" s="77">
        <f t="shared" si="104"/>
        <v>225.5</v>
      </c>
      <c r="AP104" s="100"/>
      <c r="AQ104" s="77">
        <f t="shared" si="121"/>
        <v>225.5</v>
      </c>
      <c r="AR104" s="8">
        <v>225.5</v>
      </c>
      <c r="AS104" s="8">
        <f t="shared" si="106"/>
        <v>0</v>
      </c>
      <c r="AT104" s="56">
        <v>18.600000000000001</v>
      </c>
      <c r="AU104" s="8">
        <f t="shared" si="115"/>
        <v>244.1</v>
      </c>
      <c r="AV104" s="8"/>
      <c r="AW104" s="31">
        <f t="shared" si="117"/>
        <v>244.1</v>
      </c>
      <c r="AX104" s="31"/>
      <c r="AY104" s="58">
        <f t="shared" si="116"/>
        <v>244.1</v>
      </c>
      <c r="AZ104" s="50"/>
      <c r="BA104" s="58">
        <f t="shared" si="89"/>
        <v>244.1</v>
      </c>
      <c r="BB104" s="77">
        <v>309.5</v>
      </c>
      <c r="BC104" s="118"/>
      <c r="BD104" s="77">
        <f t="shared" si="87"/>
        <v>309.5</v>
      </c>
      <c r="BE104" s="45"/>
      <c r="BF104" s="212">
        <f t="shared" si="120"/>
        <v>309.5</v>
      </c>
      <c r="BG104" s="118"/>
      <c r="BH104" s="236">
        <f t="shared" si="88"/>
        <v>309.5</v>
      </c>
      <c r="BI104" s="244"/>
      <c r="BJ104" s="252">
        <f t="shared" si="83"/>
        <v>309.5</v>
      </c>
      <c r="BK104" s="262"/>
      <c r="BL104" s="252">
        <f t="shared" si="84"/>
        <v>309.5</v>
      </c>
      <c r="BM104" s="262"/>
      <c r="BN104" s="240">
        <f t="shared" si="85"/>
        <v>309.5</v>
      </c>
    </row>
    <row r="105" spans="1:66" s="35" customFormat="1" ht="69.75" hidden="1" customHeight="1">
      <c r="A105" s="70" t="s">
        <v>4</v>
      </c>
      <c r="B105" s="50" t="s">
        <v>62</v>
      </c>
      <c r="C105" s="140" t="s">
        <v>63</v>
      </c>
      <c r="D105" s="141"/>
      <c r="E105" s="141"/>
      <c r="F105" s="141"/>
      <c r="G105" s="141"/>
      <c r="H105" s="142"/>
      <c r="I105" s="142"/>
      <c r="J105" s="10"/>
      <c r="K105" s="143"/>
      <c r="L105" s="10"/>
      <c r="M105" s="39"/>
      <c r="N105" s="10"/>
      <c r="O105" s="109"/>
      <c r="P105" s="144"/>
      <c r="Q105" s="41"/>
      <c r="R105" s="41"/>
      <c r="S105" s="145"/>
      <c r="T105" s="10"/>
      <c r="U105" s="41"/>
      <c r="V105" s="146"/>
      <c r="W105" s="147"/>
      <c r="X105" s="132"/>
      <c r="Y105" s="148"/>
      <c r="Z105" s="149"/>
      <c r="AA105" s="73">
        <f>SUM(AA106)</f>
        <v>0</v>
      </c>
      <c r="AB105" s="73">
        <f t="shared" ref="AB105:AH105" si="125">SUM(AB106)</f>
        <v>85</v>
      </c>
      <c r="AC105" s="73">
        <f t="shared" si="125"/>
        <v>85</v>
      </c>
      <c r="AD105" s="73">
        <f t="shared" si="125"/>
        <v>0</v>
      </c>
      <c r="AE105" s="73">
        <f t="shared" si="125"/>
        <v>85</v>
      </c>
      <c r="AF105" s="73">
        <f t="shared" si="125"/>
        <v>30</v>
      </c>
      <c r="AG105" s="73">
        <f t="shared" si="125"/>
        <v>115</v>
      </c>
      <c r="AH105" s="73">
        <f t="shared" si="125"/>
        <v>0</v>
      </c>
      <c r="AI105" s="73">
        <f>SUM(AI106)</f>
        <v>115</v>
      </c>
      <c r="AJ105" s="73">
        <f t="shared" ref="AJ105:AS105" si="126">SUM(AJ106)</f>
        <v>400</v>
      </c>
      <c r="AK105" s="73">
        <f t="shared" si="126"/>
        <v>515</v>
      </c>
      <c r="AL105" s="73">
        <f t="shared" si="126"/>
        <v>50</v>
      </c>
      <c r="AM105" s="73">
        <f t="shared" si="126"/>
        <v>565</v>
      </c>
      <c r="AN105" s="73">
        <f t="shared" si="126"/>
        <v>0</v>
      </c>
      <c r="AO105" s="73">
        <f t="shared" si="126"/>
        <v>565</v>
      </c>
      <c r="AP105" s="77">
        <f t="shared" si="126"/>
        <v>0</v>
      </c>
      <c r="AQ105" s="73">
        <f t="shared" si="126"/>
        <v>565</v>
      </c>
      <c r="AR105" s="73">
        <f t="shared" si="126"/>
        <v>0</v>
      </c>
      <c r="AS105" s="73">
        <f t="shared" si="126"/>
        <v>-565</v>
      </c>
      <c r="AT105" s="150"/>
      <c r="AU105" s="150"/>
      <c r="AV105" s="150"/>
      <c r="AW105" s="52">
        <f>SUM(AW106)</f>
        <v>0</v>
      </c>
      <c r="AX105" s="52">
        <f t="shared" ref="AX105:BD105" si="127">SUM(AX106)</f>
        <v>150</v>
      </c>
      <c r="AY105" s="52">
        <f t="shared" si="127"/>
        <v>150</v>
      </c>
      <c r="AZ105" s="52">
        <f t="shared" si="127"/>
        <v>0</v>
      </c>
      <c r="BA105" s="52">
        <f t="shared" si="127"/>
        <v>150</v>
      </c>
      <c r="BB105" s="52">
        <f t="shared" si="127"/>
        <v>0</v>
      </c>
      <c r="BC105" s="52">
        <f t="shared" si="127"/>
        <v>0</v>
      </c>
      <c r="BD105" s="52">
        <f t="shared" si="127"/>
        <v>0</v>
      </c>
      <c r="BE105" s="167"/>
      <c r="BF105" s="167"/>
      <c r="BG105" s="225"/>
      <c r="BI105" s="243"/>
      <c r="BJ105" s="252">
        <f t="shared" si="83"/>
        <v>0</v>
      </c>
      <c r="BK105" s="261"/>
      <c r="BL105" s="252">
        <f t="shared" si="84"/>
        <v>0</v>
      </c>
      <c r="BM105" s="261"/>
      <c r="BN105" s="240">
        <f t="shared" si="85"/>
        <v>0</v>
      </c>
    </row>
    <row r="106" spans="1:66" s="35" customFormat="1" ht="21.75" hidden="1" customHeight="1">
      <c r="A106" s="151" t="s">
        <v>22</v>
      </c>
      <c r="B106" s="152" t="s">
        <v>82</v>
      </c>
      <c r="C106" s="153" t="s">
        <v>64</v>
      </c>
      <c r="D106" s="154"/>
      <c r="E106" s="154"/>
      <c r="F106" s="154"/>
      <c r="G106" s="154"/>
      <c r="H106" s="155"/>
      <c r="I106" s="155"/>
      <c r="J106" s="112"/>
      <c r="K106" s="156"/>
      <c r="L106" s="112"/>
      <c r="M106" s="157"/>
      <c r="N106" s="112"/>
      <c r="O106" s="158"/>
      <c r="P106" s="159"/>
      <c r="Q106" s="113"/>
      <c r="R106" s="113"/>
      <c r="S106" s="160"/>
      <c r="T106" s="112"/>
      <c r="U106" s="113"/>
      <c r="V106" s="161"/>
      <c r="W106" s="162"/>
      <c r="X106" s="163"/>
      <c r="Y106" s="164"/>
      <c r="Z106" s="116"/>
      <c r="AA106" s="114">
        <v>0</v>
      </c>
      <c r="AB106" s="114">
        <f>35+50</f>
        <v>85</v>
      </c>
      <c r="AC106" s="115">
        <f t="shared" ref="AC106" si="128">SUM(AA106:AB106)</f>
        <v>85</v>
      </c>
      <c r="AD106" s="116"/>
      <c r="AE106" s="115">
        <f t="shared" si="81"/>
        <v>85</v>
      </c>
      <c r="AF106" s="112">
        <v>30</v>
      </c>
      <c r="AG106" s="114">
        <f t="shared" si="86"/>
        <v>115</v>
      </c>
      <c r="AH106" s="116"/>
      <c r="AI106" s="114">
        <f t="shared" si="82"/>
        <v>115</v>
      </c>
      <c r="AJ106" s="112">
        <v>400</v>
      </c>
      <c r="AK106" s="114">
        <f t="shared" si="102"/>
        <v>515</v>
      </c>
      <c r="AL106" s="112">
        <v>50</v>
      </c>
      <c r="AM106" s="114">
        <f t="shared" si="103"/>
        <v>565</v>
      </c>
      <c r="AN106" s="165"/>
      <c r="AO106" s="114">
        <f t="shared" si="104"/>
        <v>565</v>
      </c>
      <c r="AP106" s="166"/>
      <c r="AQ106" s="114">
        <f>SUM(AO106,AP106)</f>
        <v>565</v>
      </c>
      <c r="AR106" s="117"/>
      <c r="AS106" s="112">
        <f t="shared" si="106"/>
        <v>-565</v>
      </c>
      <c r="AT106" s="167"/>
      <c r="AU106" s="167"/>
      <c r="AV106" s="167"/>
      <c r="AW106" s="134">
        <v>0</v>
      </c>
      <c r="AX106" s="134">
        <v>150</v>
      </c>
      <c r="AY106" s="58">
        <f>SUM(AX106,AW106)</f>
        <v>150</v>
      </c>
      <c r="AZ106" s="168"/>
      <c r="BA106" s="58">
        <f t="shared" si="89"/>
        <v>150</v>
      </c>
      <c r="BB106" s="139"/>
      <c r="BC106" s="201"/>
      <c r="BD106" s="77">
        <f t="shared" si="87"/>
        <v>0</v>
      </c>
      <c r="BE106" s="167"/>
      <c r="BF106" s="167"/>
      <c r="BG106" s="225"/>
      <c r="BI106" s="243"/>
      <c r="BJ106" s="252">
        <f t="shared" si="83"/>
        <v>0</v>
      </c>
      <c r="BK106" s="261"/>
      <c r="BL106" s="252">
        <f t="shared" si="84"/>
        <v>0</v>
      </c>
      <c r="BM106" s="261"/>
      <c r="BN106" s="240">
        <f t="shared" si="85"/>
        <v>0</v>
      </c>
    </row>
    <row r="107" spans="1:66" s="35" customFormat="1" ht="96.75" customHeight="1">
      <c r="A107" s="169" t="s">
        <v>4</v>
      </c>
      <c r="B107" s="39" t="s">
        <v>100</v>
      </c>
      <c r="C107" s="140" t="s">
        <v>101</v>
      </c>
      <c r="D107" s="141"/>
      <c r="E107" s="141"/>
      <c r="F107" s="141"/>
      <c r="G107" s="141"/>
      <c r="H107" s="142"/>
      <c r="I107" s="142"/>
      <c r="J107" s="10"/>
      <c r="K107" s="143"/>
      <c r="L107" s="10"/>
      <c r="M107" s="39"/>
      <c r="N107" s="10"/>
      <c r="O107" s="109"/>
      <c r="P107" s="144"/>
      <c r="Q107" s="41"/>
      <c r="R107" s="41"/>
      <c r="S107" s="145"/>
      <c r="T107" s="10"/>
      <c r="U107" s="41"/>
      <c r="V107" s="146"/>
      <c r="W107" s="147"/>
      <c r="X107" s="132"/>
      <c r="Y107" s="148"/>
      <c r="Z107" s="149"/>
      <c r="AA107" s="73"/>
      <c r="AB107" s="73"/>
      <c r="AC107" s="72"/>
      <c r="AD107" s="107"/>
      <c r="AE107" s="72"/>
      <c r="AF107" s="79"/>
      <c r="AG107" s="72"/>
      <c r="AH107" s="149"/>
      <c r="AI107" s="73"/>
      <c r="AJ107" s="10"/>
      <c r="AK107" s="73"/>
      <c r="AL107" s="10"/>
      <c r="AM107" s="73"/>
      <c r="AN107" s="170"/>
      <c r="AO107" s="73"/>
      <c r="AP107" s="171"/>
      <c r="AQ107" s="73"/>
      <c r="AR107" s="109"/>
      <c r="AS107" s="33">
        <f t="shared" ref="AS107:AS109" si="129">AQ107+AR107</f>
        <v>0</v>
      </c>
      <c r="AT107" s="52"/>
      <c r="AU107" s="172"/>
      <c r="AV107" s="52">
        <f>SUM(AS107,AU107)</f>
        <v>0</v>
      </c>
      <c r="AW107" s="52">
        <f>SUM(AW108:AW110)</f>
        <v>1828.9473700000001</v>
      </c>
      <c r="AX107" s="52">
        <f>SUM(AX108:AX110)</f>
        <v>250</v>
      </c>
      <c r="AY107" s="52">
        <f>SUM(AY108:AY110)</f>
        <v>2078.9473699999999</v>
      </c>
      <c r="AZ107" s="52">
        <f t="shared" ref="AZ107:BD107" si="130">SUM(AZ108:AZ110)</f>
        <v>0</v>
      </c>
      <c r="BA107" s="52">
        <f t="shared" si="130"/>
        <v>2078.9473699999999</v>
      </c>
      <c r="BB107" s="52">
        <f t="shared" si="130"/>
        <v>0</v>
      </c>
      <c r="BC107" s="52">
        <f t="shared" si="130"/>
        <v>0</v>
      </c>
      <c r="BD107" s="52">
        <f t="shared" si="130"/>
        <v>0</v>
      </c>
      <c r="BE107" s="207"/>
      <c r="BF107" s="218">
        <f>SUM(BF109)</f>
        <v>0</v>
      </c>
      <c r="BG107" s="218">
        <f t="shared" ref="BG107" si="131">SUM(BG109)</f>
        <v>126.01646</v>
      </c>
      <c r="BH107" s="237">
        <f>SUM(BH109:BH110)</f>
        <v>126.01646</v>
      </c>
      <c r="BI107" s="237">
        <f t="shared" ref="BI107:BL107" si="132">SUM(BI109:BI110)</f>
        <v>0</v>
      </c>
      <c r="BJ107" s="237">
        <f t="shared" si="132"/>
        <v>126.01646</v>
      </c>
      <c r="BK107" s="237">
        <f>SUM(BK109:BK110)</f>
        <v>0.74475999999999998</v>
      </c>
      <c r="BL107" s="237">
        <f t="shared" si="132"/>
        <v>126.76121999999999</v>
      </c>
      <c r="BM107" s="261"/>
      <c r="BN107" s="240">
        <f t="shared" si="85"/>
        <v>126.76121999999999</v>
      </c>
    </row>
    <row r="108" spans="1:66" ht="1.5" hidden="1" customHeight="1">
      <c r="A108" s="173" t="s">
        <v>7</v>
      </c>
      <c r="B108" s="56" t="s">
        <v>102</v>
      </c>
      <c r="C108" s="174" t="s">
        <v>103</v>
      </c>
      <c r="D108" s="175"/>
      <c r="E108" s="175"/>
      <c r="F108" s="175"/>
      <c r="G108" s="175"/>
      <c r="H108" s="176"/>
      <c r="I108" s="176"/>
      <c r="J108" s="8"/>
      <c r="K108" s="143"/>
      <c r="L108" s="8"/>
      <c r="M108" s="56"/>
      <c r="N108" s="8"/>
      <c r="O108" s="33"/>
      <c r="P108" s="177"/>
      <c r="Q108" s="40"/>
      <c r="R108" s="40"/>
      <c r="S108" s="178"/>
      <c r="T108" s="8"/>
      <c r="U108" s="40"/>
      <c r="V108" s="168"/>
      <c r="W108" s="57"/>
      <c r="X108" s="58"/>
      <c r="Y108" s="179"/>
      <c r="Z108" s="150"/>
      <c r="AA108" s="77"/>
      <c r="AB108" s="77"/>
      <c r="AC108" s="78"/>
      <c r="AD108" s="106"/>
      <c r="AE108" s="78"/>
      <c r="AF108" s="180"/>
      <c r="AG108" s="78"/>
      <c r="AH108" s="150"/>
      <c r="AI108" s="77"/>
      <c r="AJ108" s="8"/>
      <c r="AK108" s="77"/>
      <c r="AL108" s="8"/>
      <c r="AM108" s="77"/>
      <c r="AN108" s="181"/>
      <c r="AO108" s="77"/>
      <c r="AP108" s="182"/>
      <c r="AQ108" s="77"/>
      <c r="AR108" s="33"/>
      <c r="AS108" s="33">
        <f t="shared" si="129"/>
        <v>0</v>
      </c>
      <c r="AT108" s="52"/>
      <c r="AU108" s="183"/>
      <c r="AV108" s="52">
        <f>SUM(AS108,AU108)</f>
        <v>0</v>
      </c>
      <c r="AW108" s="31">
        <v>0</v>
      </c>
      <c r="AX108" s="135">
        <v>250</v>
      </c>
      <c r="AY108" s="58">
        <v>250</v>
      </c>
      <c r="AZ108" s="184"/>
      <c r="BA108" s="58">
        <f t="shared" si="89"/>
        <v>250</v>
      </c>
      <c r="BB108" s="139"/>
      <c r="BC108" s="201"/>
      <c r="BD108" s="77">
        <f t="shared" si="87"/>
        <v>0</v>
      </c>
      <c r="BE108" s="167"/>
      <c r="BF108" s="226"/>
      <c r="BG108" s="201"/>
      <c r="BH108" s="236">
        <f t="shared" ref="BH108:BH113" si="133">SUM(BF108:BG108)</f>
        <v>0</v>
      </c>
      <c r="BI108" s="239"/>
      <c r="BJ108" s="252">
        <f t="shared" si="83"/>
        <v>0</v>
      </c>
      <c r="BK108" s="255"/>
      <c r="BL108" s="252">
        <f t="shared" si="84"/>
        <v>0</v>
      </c>
      <c r="BM108" s="255"/>
      <c r="BN108" s="240">
        <f t="shared" si="85"/>
        <v>0</v>
      </c>
    </row>
    <row r="109" spans="1:66" ht="77.25" customHeight="1">
      <c r="A109" s="173" t="s">
        <v>6</v>
      </c>
      <c r="B109" s="56" t="s">
        <v>102</v>
      </c>
      <c r="C109" s="174" t="s">
        <v>103</v>
      </c>
      <c r="D109" s="175"/>
      <c r="E109" s="175"/>
      <c r="F109" s="175"/>
      <c r="G109" s="175"/>
      <c r="H109" s="176"/>
      <c r="I109" s="176"/>
      <c r="J109" s="8"/>
      <c r="K109" s="143"/>
      <c r="L109" s="8"/>
      <c r="M109" s="56"/>
      <c r="N109" s="8"/>
      <c r="O109" s="33"/>
      <c r="P109" s="177"/>
      <c r="Q109" s="40"/>
      <c r="R109" s="40"/>
      <c r="S109" s="178"/>
      <c r="T109" s="8"/>
      <c r="U109" s="40"/>
      <c r="V109" s="168"/>
      <c r="W109" s="57"/>
      <c r="X109" s="58"/>
      <c r="Y109" s="179"/>
      <c r="Z109" s="150"/>
      <c r="AA109" s="77"/>
      <c r="AB109" s="77"/>
      <c r="AC109" s="78"/>
      <c r="AD109" s="106"/>
      <c r="AE109" s="78"/>
      <c r="AF109" s="180"/>
      <c r="AG109" s="78"/>
      <c r="AH109" s="150"/>
      <c r="AI109" s="77"/>
      <c r="AJ109" s="8"/>
      <c r="AK109" s="77"/>
      <c r="AL109" s="8"/>
      <c r="AM109" s="77"/>
      <c r="AN109" s="181"/>
      <c r="AO109" s="77"/>
      <c r="AP109" s="182"/>
      <c r="AQ109" s="77"/>
      <c r="AR109" s="33"/>
      <c r="AS109" s="33">
        <f t="shared" si="129"/>
        <v>0</v>
      </c>
      <c r="AT109" s="52"/>
      <c r="AU109" s="183"/>
      <c r="AV109" s="52">
        <f>SUM(AS109,AU109)</f>
        <v>0</v>
      </c>
      <c r="AW109" s="31">
        <v>1178.9473700000001</v>
      </c>
      <c r="AX109" s="136"/>
      <c r="AY109" s="58">
        <f t="shared" ref="AY109:AY110" si="134">SUM(AW109:AX109)</f>
        <v>1178.9473700000001</v>
      </c>
      <c r="AZ109" s="184"/>
      <c r="BA109" s="58">
        <f t="shared" si="89"/>
        <v>1178.9473700000001</v>
      </c>
      <c r="BB109" s="139"/>
      <c r="BC109" s="201"/>
      <c r="BD109" s="77">
        <f t="shared" si="87"/>
        <v>0</v>
      </c>
      <c r="BE109" s="167"/>
      <c r="BF109" s="226">
        <v>0</v>
      </c>
      <c r="BG109" s="91">
        <v>126.01646</v>
      </c>
      <c r="BH109" s="236">
        <f t="shared" si="133"/>
        <v>126.01646</v>
      </c>
      <c r="BI109" s="239"/>
      <c r="BJ109" s="252">
        <f t="shared" si="83"/>
        <v>126.01646</v>
      </c>
      <c r="BK109" s="255"/>
      <c r="BL109" s="252">
        <f t="shared" si="84"/>
        <v>126.01646</v>
      </c>
      <c r="BM109" s="255"/>
      <c r="BN109" s="240">
        <f t="shared" si="85"/>
        <v>126.01646</v>
      </c>
    </row>
    <row r="110" spans="1:66" ht="69" customHeight="1">
      <c r="A110" s="173" t="s">
        <v>8</v>
      </c>
      <c r="B110" s="56" t="s">
        <v>102</v>
      </c>
      <c r="C110" s="174" t="s">
        <v>103</v>
      </c>
      <c r="D110" s="175"/>
      <c r="E110" s="175"/>
      <c r="F110" s="175"/>
      <c r="G110" s="175"/>
      <c r="H110" s="176"/>
      <c r="I110" s="176"/>
      <c r="J110" s="8"/>
      <c r="K110" s="143"/>
      <c r="L110" s="8"/>
      <c r="M110" s="56"/>
      <c r="N110" s="8"/>
      <c r="O110" s="33"/>
      <c r="P110" s="177"/>
      <c r="Q110" s="40"/>
      <c r="R110" s="40"/>
      <c r="S110" s="178"/>
      <c r="T110" s="8"/>
      <c r="U110" s="40"/>
      <c r="V110" s="168"/>
      <c r="W110" s="57"/>
      <c r="X110" s="58"/>
      <c r="Y110" s="179"/>
      <c r="Z110" s="150"/>
      <c r="AA110" s="77"/>
      <c r="AB110" s="77"/>
      <c r="AC110" s="78"/>
      <c r="AD110" s="106"/>
      <c r="AE110" s="78"/>
      <c r="AF110" s="180"/>
      <c r="AG110" s="78"/>
      <c r="AH110" s="150"/>
      <c r="AI110" s="77"/>
      <c r="AJ110" s="8"/>
      <c r="AK110" s="77"/>
      <c r="AL110" s="8"/>
      <c r="AM110" s="77"/>
      <c r="AN110" s="181"/>
      <c r="AO110" s="77"/>
      <c r="AP110" s="182"/>
      <c r="AQ110" s="77"/>
      <c r="AR110" s="33"/>
      <c r="AS110" s="33"/>
      <c r="AT110" s="185"/>
      <c r="AU110" s="186"/>
      <c r="AV110" s="185"/>
      <c r="AW110" s="31">
        <v>650</v>
      </c>
      <c r="AX110" s="136"/>
      <c r="AY110" s="58">
        <f t="shared" si="134"/>
        <v>650</v>
      </c>
      <c r="AZ110" s="184"/>
      <c r="BA110" s="58">
        <f t="shared" si="89"/>
        <v>650</v>
      </c>
      <c r="BB110" s="139"/>
      <c r="BC110" s="201"/>
      <c r="BD110" s="77">
        <f t="shared" si="87"/>
        <v>0</v>
      </c>
      <c r="BE110" s="167"/>
      <c r="BF110" s="226"/>
      <c r="BG110" s="201"/>
      <c r="BH110" s="236">
        <f t="shared" si="133"/>
        <v>0</v>
      </c>
      <c r="BI110" s="91"/>
      <c r="BJ110" s="236">
        <f>SUM(BH110,BI110)</f>
        <v>0</v>
      </c>
      <c r="BK110" s="260">
        <v>0.74475999999999998</v>
      </c>
      <c r="BL110" s="252">
        <f>SUM(BJ110,BK110)</f>
        <v>0.74475999999999998</v>
      </c>
      <c r="BM110" s="255"/>
      <c r="BN110" s="240">
        <f t="shared" si="85"/>
        <v>0.74475999999999998</v>
      </c>
    </row>
    <row r="111" spans="1:66" ht="56.25">
      <c r="A111" s="70" t="s">
        <v>4</v>
      </c>
      <c r="B111" s="50" t="s">
        <v>81</v>
      </c>
      <c r="C111" s="66" t="s">
        <v>56</v>
      </c>
      <c r="D111" s="187"/>
      <c r="E111" s="188"/>
      <c r="F111" s="188"/>
      <c r="G111" s="188"/>
      <c r="H111" s="188"/>
      <c r="I111" s="64"/>
      <c r="J111" s="189"/>
      <c r="K111" s="189"/>
      <c r="L111" s="189"/>
      <c r="M111" s="189"/>
      <c r="N111" s="33"/>
      <c r="O111" s="100"/>
      <c r="P111" s="74"/>
      <c r="Q111" s="74"/>
      <c r="R111" s="64"/>
      <c r="S111" s="64"/>
      <c r="T111" s="64"/>
      <c r="V111" s="64"/>
      <c r="W111" s="64"/>
      <c r="X111" s="64"/>
      <c r="Y111" s="64"/>
      <c r="Z111" s="64"/>
      <c r="AA111" s="10">
        <f t="shared" ref="AA111:AS111" si="135">SUM(AA113:AA113)</f>
        <v>0</v>
      </c>
      <c r="AB111" s="10">
        <f t="shared" si="135"/>
        <v>0</v>
      </c>
      <c r="AC111" s="79">
        <f t="shared" si="135"/>
        <v>0</v>
      </c>
      <c r="AD111" s="79">
        <f t="shared" si="135"/>
        <v>0</v>
      </c>
      <c r="AE111" s="79">
        <f t="shared" si="135"/>
        <v>0</v>
      </c>
      <c r="AF111" s="79">
        <f t="shared" si="135"/>
        <v>0</v>
      </c>
      <c r="AG111" s="79">
        <f t="shared" si="135"/>
        <v>0</v>
      </c>
      <c r="AH111" s="10">
        <f t="shared" si="135"/>
        <v>0</v>
      </c>
      <c r="AI111" s="73">
        <f t="shared" si="135"/>
        <v>0</v>
      </c>
      <c r="AJ111" s="73">
        <f t="shared" si="135"/>
        <v>0</v>
      </c>
      <c r="AK111" s="73">
        <f t="shared" si="135"/>
        <v>0</v>
      </c>
      <c r="AL111" s="73">
        <f t="shared" si="135"/>
        <v>0</v>
      </c>
      <c r="AM111" s="73">
        <f t="shared" si="135"/>
        <v>0</v>
      </c>
      <c r="AN111" s="73">
        <f t="shared" si="135"/>
        <v>0</v>
      </c>
      <c r="AO111" s="73">
        <f t="shared" si="135"/>
        <v>0</v>
      </c>
      <c r="AP111" s="77">
        <f t="shared" si="135"/>
        <v>0</v>
      </c>
      <c r="AQ111" s="73">
        <f t="shared" si="135"/>
        <v>0</v>
      </c>
      <c r="AR111" s="73">
        <f t="shared" si="135"/>
        <v>0</v>
      </c>
      <c r="AS111" s="73">
        <f t="shared" si="135"/>
        <v>0</v>
      </c>
      <c r="AT111" s="80"/>
      <c r="AU111" s="80"/>
      <c r="AV111" s="80"/>
      <c r="AW111" s="137" t="e">
        <f>AW113+#REF!</f>
        <v>#REF!</v>
      </c>
      <c r="AX111" s="137" t="e">
        <f>AX113+#REF!</f>
        <v>#REF!</v>
      </c>
      <c r="AY111" s="137" t="e">
        <f>AY113+#REF!</f>
        <v>#REF!</v>
      </c>
      <c r="AZ111" s="137" t="e">
        <f>AZ113+#REF!</f>
        <v>#REF!</v>
      </c>
      <c r="BA111" s="137" t="e">
        <f>BA113+#REF!</f>
        <v>#REF!</v>
      </c>
      <c r="BB111" s="137" t="e">
        <f>BB113+#REF!</f>
        <v>#REF!</v>
      </c>
      <c r="BC111" s="137" t="e">
        <f>BC113+#REF!</f>
        <v>#REF!</v>
      </c>
      <c r="BD111" s="137" t="e">
        <f>BD113+#REF!</f>
        <v>#REF!</v>
      </c>
      <c r="BE111" s="80"/>
      <c r="BF111" s="56">
        <f>SUM(BF112:BF113)</f>
        <v>0</v>
      </c>
      <c r="BG111" s="204">
        <f>SUM(BG112:BG113)</f>
        <v>-19492.251130000001</v>
      </c>
      <c r="BH111" s="238">
        <f>SUM(BH112:BH113)</f>
        <v>-19492.251130000001</v>
      </c>
      <c r="BI111" s="229">
        <f>SUM(BI112:BI113)</f>
        <v>0</v>
      </c>
      <c r="BJ111" s="238">
        <f>SUM(BJ112:BJ113)</f>
        <v>-19492.251130000001</v>
      </c>
      <c r="BK111" s="238">
        <f t="shared" ref="BK111:BL111" si="136">SUM(BK112:BK113)</f>
        <v>0</v>
      </c>
      <c r="BL111" s="238">
        <f t="shared" si="136"/>
        <v>-19492.251130000001</v>
      </c>
      <c r="BM111" s="255"/>
      <c r="BN111" s="240">
        <f t="shared" si="85"/>
        <v>-19492.251130000001</v>
      </c>
    </row>
    <row r="112" spans="1:66" ht="75">
      <c r="A112" s="11" t="s">
        <v>5</v>
      </c>
      <c r="B112" s="15" t="s">
        <v>58</v>
      </c>
      <c r="C112" s="174" t="s">
        <v>57</v>
      </c>
      <c r="D112" s="187"/>
      <c r="E112" s="188"/>
      <c r="F112" s="188"/>
      <c r="G112" s="188"/>
      <c r="H112" s="188"/>
      <c r="I112" s="64"/>
      <c r="J112" s="189"/>
      <c r="K112" s="189"/>
      <c r="L112" s="189"/>
      <c r="M112" s="189"/>
      <c r="N112" s="33"/>
      <c r="O112" s="100"/>
      <c r="P112" s="74"/>
      <c r="Q112" s="74"/>
      <c r="R112" s="64"/>
      <c r="S112" s="64"/>
      <c r="T112" s="64"/>
      <c r="V112" s="64"/>
      <c r="W112" s="64"/>
      <c r="X112" s="64"/>
      <c r="Y112" s="64"/>
      <c r="Z112" s="64"/>
      <c r="AA112" s="10"/>
      <c r="AB112" s="10"/>
      <c r="AC112" s="79"/>
      <c r="AD112" s="79"/>
      <c r="AE112" s="79"/>
      <c r="AF112" s="79"/>
      <c r="AG112" s="79"/>
      <c r="AH112" s="10"/>
      <c r="AI112" s="73"/>
      <c r="AJ112" s="73"/>
      <c r="AK112" s="73"/>
      <c r="AL112" s="73"/>
      <c r="AM112" s="73"/>
      <c r="AN112" s="73"/>
      <c r="AO112" s="73"/>
      <c r="AP112" s="77"/>
      <c r="AQ112" s="73"/>
      <c r="AR112" s="73"/>
      <c r="AS112" s="73"/>
      <c r="AT112" s="80"/>
      <c r="AU112" s="80"/>
      <c r="AV112" s="80"/>
      <c r="AW112" s="137"/>
      <c r="AX112" s="137"/>
      <c r="AY112" s="137"/>
      <c r="AZ112" s="137"/>
      <c r="BA112" s="137"/>
      <c r="BB112" s="137"/>
      <c r="BC112" s="137"/>
      <c r="BD112" s="137"/>
      <c r="BE112" s="80"/>
      <c r="BF112" s="56">
        <v>0</v>
      </c>
      <c r="BG112" s="227">
        <v>-18961.3</v>
      </c>
      <c r="BH112" s="236">
        <f t="shared" si="133"/>
        <v>-18961.3</v>
      </c>
      <c r="BI112" s="239"/>
      <c r="BJ112" s="252">
        <f t="shared" si="83"/>
        <v>-18961.3</v>
      </c>
      <c r="BK112" s="255"/>
      <c r="BL112" s="252">
        <f t="shared" si="84"/>
        <v>-18961.3</v>
      </c>
      <c r="BM112" s="255"/>
      <c r="BN112" s="240">
        <f t="shared" si="85"/>
        <v>-18961.3</v>
      </c>
    </row>
    <row r="113" spans="1:66" ht="75">
      <c r="A113" s="11" t="s">
        <v>6</v>
      </c>
      <c r="B113" s="15" t="s">
        <v>58</v>
      </c>
      <c r="C113" s="174" t="s">
        <v>57</v>
      </c>
      <c r="D113" s="187"/>
      <c r="E113" s="188"/>
      <c r="F113" s="188"/>
      <c r="G113" s="188"/>
      <c r="H113" s="188"/>
      <c r="I113" s="64"/>
      <c r="J113" s="189"/>
      <c r="K113" s="189"/>
      <c r="L113" s="189"/>
      <c r="M113" s="189"/>
      <c r="N113" s="33"/>
      <c r="O113" s="100"/>
      <c r="P113" s="74"/>
      <c r="Q113" s="74"/>
      <c r="R113" s="64"/>
      <c r="S113" s="64"/>
      <c r="T113" s="64"/>
      <c r="V113" s="64"/>
      <c r="W113" s="64"/>
      <c r="X113" s="64"/>
      <c r="Y113" s="64"/>
      <c r="Z113" s="64"/>
      <c r="AA113" s="10"/>
      <c r="AB113" s="10"/>
      <c r="AC113" s="79"/>
      <c r="AD113" s="79"/>
      <c r="AE113" s="79"/>
      <c r="AF113" s="79"/>
      <c r="AG113" s="79"/>
      <c r="AH113" s="10"/>
      <c r="AI113" s="73"/>
      <c r="AJ113" s="73"/>
      <c r="AK113" s="73"/>
      <c r="AL113" s="73"/>
      <c r="AM113" s="73"/>
      <c r="AN113" s="73"/>
      <c r="AO113" s="73"/>
      <c r="AP113" s="77"/>
      <c r="AQ113" s="73"/>
      <c r="AR113" s="73"/>
      <c r="AS113" s="73"/>
      <c r="AT113" s="80"/>
      <c r="AU113" s="80"/>
      <c r="AV113" s="80"/>
      <c r="AW113" s="137"/>
      <c r="AX113" s="137"/>
      <c r="AY113" s="137"/>
      <c r="AZ113" s="137"/>
      <c r="BA113" s="137"/>
      <c r="BB113" s="137"/>
      <c r="BC113" s="137"/>
      <c r="BD113" s="137"/>
      <c r="BE113" s="80"/>
      <c r="BF113" s="56">
        <v>0</v>
      </c>
      <c r="BG113" s="228">
        <v>-530.95113000000003</v>
      </c>
      <c r="BH113" s="236">
        <f t="shared" si="133"/>
        <v>-530.95113000000003</v>
      </c>
      <c r="BI113" s="239"/>
      <c r="BJ113" s="252">
        <f t="shared" si="83"/>
        <v>-530.95113000000003</v>
      </c>
      <c r="BK113" s="255"/>
      <c r="BL113" s="252">
        <f t="shared" si="84"/>
        <v>-530.95113000000003</v>
      </c>
      <c r="BM113" s="255"/>
      <c r="BN113" s="240">
        <f t="shared" si="85"/>
        <v>-530.95113000000003</v>
      </c>
    </row>
    <row r="114" spans="1:66">
      <c r="A114" s="190"/>
      <c r="B114" s="191"/>
      <c r="C114" s="193"/>
      <c r="D114" s="195"/>
      <c r="E114" s="32"/>
      <c r="F114" s="32"/>
      <c r="G114" s="32"/>
      <c r="H114" s="32"/>
      <c r="I114" s="193"/>
      <c r="J114" s="192"/>
      <c r="K114" s="192"/>
      <c r="L114" s="192"/>
      <c r="M114" s="192"/>
      <c r="O114" s="192"/>
      <c r="P114" s="92"/>
      <c r="Q114" s="92"/>
      <c r="R114" s="193"/>
      <c r="S114" s="193"/>
      <c r="T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4"/>
      <c r="AZ114" s="193"/>
      <c r="BA114" s="80"/>
      <c r="BB114" s="80"/>
    </row>
    <row r="115" spans="1:66">
      <c r="A115" s="190"/>
      <c r="B115" s="191"/>
      <c r="C115" s="193"/>
      <c r="D115" s="195"/>
      <c r="E115" s="32"/>
      <c r="F115" s="32"/>
      <c r="G115" s="32"/>
      <c r="H115" s="32"/>
      <c r="I115" s="193"/>
      <c r="J115" s="192"/>
      <c r="K115" s="192"/>
      <c r="L115" s="192"/>
      <c r="M115" s="192"/>
      <c r="O115" s="192"/>
      <c r="P115" s="92"/>
      <c r="Q115" s="92"/>
      <c r="R115" s="193"/>
      <c r="S115" s="193"/>
      <c r="T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4"/>
      <c r="AZ115" s="193"/>
      <c r="BA115" s="80"/>
      <c r="BB115" s="80"/>
    </row>
    <row r="116" spans="1:66">
      <c r="A116" s="190"/>
      <c r="B116" s="191"/>
      <c r="C116" s="196"/>
      <c r="D116" s="197"/>
      <c r="E116" s="93"/>
      <c r="F116" s="93"/>
      <c r="G116" s="93"/>
      <c r="H116" s="93"/>
      <c r="I116" s="196"/>
      <c r="J116" s="198"/>
      <c r="K116" s="198"/>
      <c r="L116" s="198"/>
      <c r="M116" s="198"/>
      <c r="N116" s="93"/>
      <c r="O116" s="198"/>
      <c r="P116" s="94"/>
      <c r="Q116" s="94"/>
      <c r="R116" s="196"/>
      <c r="S116" s="196"/>
      <c r="T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196"/>
      <c r="AI116" s="196"/>
      <c r="AJ116" s="196"/>
      <c r="AK116" s="196"/>
      <c r="AL116" s="196"/>
      <c r="AM116" s="196"/>
      <c r="AN116" s="196"/>
      <c r="AO116" s="196"/>
      <c r="AP116" s="196"/>
      <c r="AQ116" s="196"/>
      <c r="AR116" s="196"/>
      <c r="AS116" s="196"/>
      <c r="AT116" s="196"/>
      <c r="AU116" s="196"/>
      <c r="AV116" s="196"/>
      <c r="AW116" s="199"/>
      <c r="AX116" s="199"/>
      <c r="AY116" s="199"/>
      <c r="AZ116" s="193"/>
      <c r="BA116" s="80"/>
      <c r="BB116" s="80"/>
    </row>
    <row r="118" spans="1:66">
      <c r="AY118" s="110"/>
    </row>
    <row r="120" spans="1:66">
      <c r="AY120" s="111"/>
    </row>
    <row r="121" spans="1:66">
      <c r="AY121" s="111"/>
    </row>
  </sheetData>
  <autoFilter ref="A11:BB110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Width="0" fitToHeight="0" orientation="portrait" r:id="rId1"/>
  <headerFooter alignWithMargins="0"/>
  <rowBreaks count="3" manualBreakCount="3">
    <brk id="33" max="65" man="1"/>
    <brk id="62" max="65" man="1"/>
    <brk id="81" max="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2024-07-03T08:10:11Z</cp:lastPrinted>
  <dcterms:created xsi:type="dcterms:W3CDTF">2001-12-21T04:25:37Z</dcterms:created>
  <dcterms:modified xsi:type="dcterms:W3CDTF">2024-07-09T08:01:26Z</dcterms:modified>
</cp:coreProperties>
</file>