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9040" windowHeight="15840"/>
  </bookViews>
  <sheets>
    <sheet name="2024" sheetId="7" r:id="rId1"/>
  </sheets>
  <definedNames>
    <definedName name="_xlnm.Print_Area" localSheetId="0">'2024'!$A$1:$AP$36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0" i="7"/>
  <c r="AP30"/>
  <c r="AO28"/>
  <c r="AP28"/>
  <c r="AO26"/>
  <c r="AP26"/>
  <c r="AO23"/>
  <c r="AP23"/>
  <c r="AO21"/>
  <c r="AP21"/>
  <c r="AO17"/>
  <c r="AP17"/>
  <c r="AO15"/>
  <c r="AP15"/>
  <c r="AO13"/>
  <c r="AP19"/>
  <c r="AP20"/>
  <c r="AP22"/>
  <c r="AP24"/>
  <c r="AP25"/>
  <c r="AP27"/>
  <c r="AP29"/>
  <c r="AP31"/>
  <c r="AP32"/>
  <c r="AP14"/>
  <c r="AP13" s="1"/>
  <c r="AP16"/>
  <c r="AP18"/>
  <c r="AM30"/>
  <c r="AN30"/>
  <c r="AM28"/>
  <c r="AN28"/>
  <c r="AM26"/>
  <c r="AN26"/>
  <c r="AM23"/>
  <c r="AN23"/>
  <c r="AM21"/>
  <c r="AN21"/>
  <c r="AN17"/>
  <c r="AM15"/>
  <c r="AN15"/>
  <c r="AM13"/>
  <c r="AN16"/>
  <c r="AN18"/>
  <c r="AN19"/>
  <c r="AN20"/>
  <c r="AN22"/>
  <c r="AN24"/>
  <c r="AN25"/>
  <c r="AN27"/>
  <c r="AN29"/>
  <c r="AN31"/>
  <c r="AN32"/>
  <c r="AN13"/>
  <c r="AP12" l="1"/>
  <c r="AO12"/>
  <c r="AM12"/>
  <c r="AK30"/>
  <c r="AK28"/>
  <c r="AK26"/>
  <c r="AK23"/>
  <c r="AK21"/>
  <c r="AK17"/>
  <c r="AK15"/>
  <c r="AK13"/>
  <c r="AK12" l="1"/>
  <c r="AI14"/>
  <c r="AI13" l="1"/>
  <c r="AI30"/>
  <c r="AI28"/>
  <c r="AI26"/>
  <c r="AI23"/>
  <c r="AI21"/>
  <c r="AI17"/>
  <c r="AI15"/>
  <c r="AH32"/>
  <c r="AJ32" s="1"/>
  <c r="AL32" s="1"/>
  <c r="AG13"/>
  <c r="AI12" l="1"/>
  <c r="AH14"/>
  <c r="AH22"/>
  <c r="AH24"/>
  <c r="AJ24" s="1"/>
  <c r="AL24" s="1"/>
  <c r="AL23" s="1"/>
  <c r="AH25"/>
  <c r="AJ25" s="1"/>
  <c r="AL25" s="1"/>
  <c r="AH27"/>
  <c r="AH31"/>
  <c r="AH19"/>
  <c r="AJ19" s="1"/>
  <c r="AL19" s="1"/>
  <c r="AH20"/>
  <c r="AJ20" s="1"/>
  <c r="AL20" s="1"/>
  <c r="AH18"/>
  <c r="AJ18" s="1"/>
  <c r="AL18" s="1"/>
  <c r="AH16"/>
  <c r="AJ16" s="1"/>
  <c r="AH29"/>
  <c r="AE28"/>
  <c r="AF28"/>
  <c r="AG28"/>
  <c r="AG26"/>
  <c r="AG15"/>
  <c r="AG17"/>
  <c r="AG21"/>
  <c r="AG23"/>
  <c r="AG30"/>
  <c r="AD28"/>
  <c r="AJ15" l="1"/>
  <c r="AL16"/>
  <c r="AL15" s="1"/>
  <c r="AL17"/>
  <c r="AG12"/>
  <c r="AH30"/>
  <c r="AJ31"/>
  <c r="AH21"/>
  <c r="AJ22"/>
  <c r="AH28"/>
  <c r="AJ29"/>
  <c r="AJ17"/>
  <c r="AJ23"/>
  <c r="AH26"/>
  <c r="AJ27"/>
  <c r="AH13"/>
  <c r="AJ14"/>
  <c r="AH15"/>
  <c r="AH23"/>
  <c r="AH17"/>
  <c r="AD13"/>
  <c r="AD15"/>
  <c r="AD17"/>
  <c r="AD21"/>
  <c r="AD23"/>
  <c r="AD26"/>
  <c r="AD30"/>
  <c r="AF19"/>
  <c r="AC30"/>
  <c r="AC26"/>
  <c r="AC23"/>
  <c r="AC21"/>
  <c r="AC17"/>
  <c r="AC15"/>
  <c r="AC13"/>
  <c r="AF16"/>
  <c r="AF15" s="1"/>
  <c r="AF18"/>
  <c r="AF20"/>
  <c r="AF22"/>
  <c r="AF21" s="1"/>
  <c r="AF24"/>
  <c r="AF25"/>
  <c r="AF27"/>
  <c r="AF26" s="1"/>
  <c r="AF31"/>
  <c r="AF30" s="1"/>
  <c r="AF32"/>
  <c r="AF14"/>
  <c r="AF13" s="1"/>
  <c r="AA30"/>
  <c r="AA26"/>
  <c r="AA23"/>
  <c r="AA21"/>
  <c r="AA17"/>
  <c r="AA15"/>
  <c r="AA13"/>
  <c r="Y17"/>
  <c r="Y21"/>
  <c r="Y13"/>
  <c r="Y15"/>
  <c r="Y23"/>
  <c r="Y26"/>
  <c r="Y30"/>
  <c r="AJ13" l="1"/>
  <c r="AL14"/>
  <c r="AL13" s="1"/>
  <c r="AJ21"/>
  <c r="AL22"/>
  <c r="AL21" s="1"/>
  <c r="AJ26"/>
  <c r="AL27"/>
  <c r="AL26" s="1"/>
  <c r="AJ28"/>
  <c r="AL29"/>
  <c r="AL28" s="1"/>
  <c r="AJ30"/>
  <c r="AL31"/>
  <c r="AL30" s="1"/>
  <c r="AJ12"/>
  <c r="AF23"/>
  <c r="AH12"/>
  <c r="AF17"/>
  <c r="AD12"/>
  <c r="AC12"/>
  <c r="AA12"/>
  <c r="Y12"/>
  <c r="W26"/>
  <c r="V17"/>
  <c r="W17"/>
  <c r="W13"/>
  <c r="X16"/>
  <c r="X18"/>
  <c r="X19"/>
  <c r="Z19" s="1"/>
  <c r="AB19" s="1"/>
  <c r="AE19" s="1"/>
  <c r="X20"/>
  <c r="Z20" s="1"/>
  <c r="AB20" s="1"/>
  <c r="AE20" s="1"/>
  <c r="X22"/>
  <c r="X24"/>
  <c r="X25"/>
  <c r="Z25" s="1"/>
  <c r="AB25" s="1"/>
  <c r="AE25" s="1"/>
  <c r="X27"/>
  <c r="X31"/>
  <c r="X32"/>
  <c r="Z32" s="1"/>
  <c r="AB32" s="1"/>
  <c r="AE32" s="1"/>
  <c r="X14"/>
  <c r="AL12" l="1"/>
  <c r="AF12"/>
  <c r="X13"/>
  <c r="Z14"/>
  <c r="X30"/>
  <c r="Z31"/>
  <c r="X21"/>
  <c r="Z22"/>
  <c r="Z16"/>
  <c r="X15"/>
  <c r="X26"/>
  <c r="Z27"/>
  <c r="Z24"/>
  <c r="X23"/>
  <c r="Z18"/>
  <c r="X17"/>
  <c r="W12"/>
  <c r="V30"/>
  <c r="V26"/>
  <c r="V23"/>
  <c r="V15"/>
  <c r="V13"/>
  <c r="V21"/>
  <c r="T23"/>
  <c r="T26"/>
  <c r="T30"/>
  <c r="T21"/>
  <c r="T17"/>
  <c r="T15"/>
  <c r="T13"/>
  <c r="R30"/>
  <c r="R26"/>
  <c r="R23"/>
  <c r="R21"/>
  <c r="R17"/>
  <c r="R15"/>
  <c r="R13"/>
  <c r="P13"/>
  <c r="Q14"/>
  <c r="Q13" s="1"/>
  <c r="Q16"/>
  <c r="Q15" s="1"/>
  <c r="Q18"/>
  <c r="Q19"/>
  <c r="S19" s="1"/>
  <c r="U19" s="1"/>
  <c r="Q20"/>
  <c r="S20" s="1"/>
  <c r="U20" s="1"/>
  <c r="Q22"/>
  <c r="Q21" s="1"/>
  <c r="Q24"/>
  <c r="S24" s="1"/>
  <c r="U24" s="1"/>
  <c r="Q25"/>
  <c r="S25" s="1"/>
  <c r="U25" s="1"/>
  <c r="Q27"/>
  <c r="Q26" s="1"/>
  <c r="Q31"/>
  <c r="Q30" s="1"/>
  <c r="Q32"/>
  <c r="S32" s="1"/>
  <c r="U32" s="1"/>
  <c r="P30"/>
  <c r="P26"/>
  <c r="P23"/>
  <c r="P21"/>
  <c r="P17"/>
  <c r="P15"/>
  <c r="K12"/>
  <c r="K30"/>
  <c r="N30"/>
  <c r="C30"/>
  <c r="D30"/>
  <c r="E30"/>
  <c r="F30"/>
  <c r="H30"/>
  <c r="J30"/>
  <c r="L30"/>
  <c r="Z21" l="1"/>
  <c r="AB22"/>
  <c r="Z13"/>
  <c r="AB14"/>
  <c r="Z17"/>
  <c r="AB18"/>
  <c r="Z23"/>
  <c r="AB24"/>
  <c r="Z15"/>
  <c r="AB16"/>
  <c r="Z30"/>
  <c r="AB31"/>
  <c r="X12"/>
  <c r="Z26"/>
  <c r="AB27"/>
  <c r="U23"/>
  <c r="T12"/>
  <c r="S14"/>
  <c r="R12"/>
  <c r="S22"/>
  <c r="V12"/>
  <c r="S23"/>
  <c r="S31"/>
  <c r="Q17"/>
  <c r="Q23"/>
  <c r="S18"/>
  <c r="S27"/>
  <c r="S16"/>
  <c r="P12"/>
  <c r="N15"/>
  <c r="N26"/>
  <c r="N23"/>
  <c r="N21"/>
  <c r="N17"/>
  <c r="N13"/>
  <c r="L26"/>
  <c r="L23"/>
  <c r="L21"/>
  <c r="L17"/>
  <c r="L15"/>
  <c r="L13"/>
  <c r="J26"/>
  <c r="J23"/>
  <c r="J21"/>
  <c r="J17"/>
  <c r="J15"/>
  <c r="Z12" l="1"/>
  <c r="AB15"/>
  <c r="AE16"/>
  <c r="AE15" s="1"/>
  <c r="AE18"/>
  <c r="AE17" s="1"/>
  <c r="AB17"/>
  <c r="AB21"/>
  <c r="AE22"/>
  <c r="AE21" s="1"/>
  <c r="AB30"/>
  <c r="AE31"/>
  <c r="AE30" s="1"/>
  <c r="AE24"/>
  <c r="AE23" s="1"/>
  <c r="AB23"/>
  <c r="AB13"/>
  <c r="AE14"/>
  <c r="AE13" s="1"/>
  <c r="AB26"/>
  <c r="AE27"/>
  <c r="AE26" s="1"/>
  <c r="Q12"/>
  <c r="S13"/>
  <c r="U14"/>
  <c r="U13" s="1"/>
  <c r="S30"/>
  <c r="U31"/>
  <c r="U30" s="1"/>
  <c r="S17"/>
  <c r="U18"/>
  <c r="U17" s="1"/>
  <c r="S26"/>
  <c r="U27"/>
  <c r="U26" s="1"/>
  <c r="S21"/>
  <c r="U22"/>
  <c r="U21" s="1"/>
  <c r="S15"/>
  <c r="U16"/>
  <c r="U15" s="1"/>
  <c r="N12"/>
  <c r="L12"/>
  <c r="J13"/>
  <c r="J12" s="1"/>
  <c r="K32"/>
  <c r="M32" s="1"/>
  <c r="H32"/>
  <c r="AE12" l="1"/>
  <c r="S12"/>
  <c r="AB12"/>
  <c r="U12"/>
  <c r="H13"/>
  <c r="H15"/>
  <c r="H17"/>
  <c r="H21"/>
  <c r="H23"/>
  <c r="H26"/>
  <c r="H12" l="1"/>
  <c r="G14"/>
  <c r="G16"/>
  <c r="G18"/>
  <c r="G19"/>
  <c r="I19" s="1"/>
  <c r="K19" s="1"/>
  <c r="M19" s="1"/>
  <c r="O19" s="1"/>
  <c r="G20"/>
  <c r="I20" s="1"/>
  <c r="K20" s="1"/>
  <c r="M20" s="1"/>
  <c r="O20" s="1"/>
  <c r="G22"/>
  <c r="G24"/>
  <c r="G25"/>
  <c r="I25" s="1"/>
  <c r="K25" s="1"/>
  <c r="M25" s="1"/>
  <c r="G27"/>
  <c r="G31"/>
  <c r="G32"/>
  <c r="F26"/>
  <c r="F23"/>
  <c r="F21"/>
  <c r="F17"/>
  <c r="F15"/>
  <c r="F13"/>
  <c r="I31" l="1"/>
  <c r="G30"/>
  <c r="O25"/>
  <c r="G13"/>
  <c r="I14"/>
  <c r="I24"/>
  <c r="G23"/>
  <c r="G21"/>
  <c r="I22"/>
  <c r="G17"/>
  <c r="I18"/>
  <c r="G26"/>
  <c r="I27"/>
  <c r="G15"/>
  <c r="I16"/>
  <c r="F12"/>
  <c r="E26"/>
  <c r="E23"/>
  <c r="E21"/>
  <c r="E17"/>
  <c r="E15"/>
  <c r="E13"/>
  <c r="C26"/>
  <c r="C23"/>
  <c r="C21"/>
  <c r="C17"/>
  <c r="C15"/>
  <c r="C13"/>
  <c r="K31" l="1"/>
  <c r="I30"/>
  <c r="I15"/>
  <c r="K16"/>
  <c r="I17"/>
  <c r="K18"/>
  <c r="I23"/>
  <c r="K24"/>
  <c r="I26"/>
  <c r="K27"/>
  <c r="I21"/>
  <c r="K22"/>
  <c r="I13"/>
  <c r="I12" s="1"/>
  <c r="K14"/>
  <c r="M14" s="1"/>
  <c r="G12"/>
  <c r="C12"/>
  <c r="E12"/>
  <c r="D13"/>
  <c r="D17"/>
  <c r="D21"/>
  <c r="D23"/>
  <c r="D26"/>
  <c r="D15"/>
  <c r="M31" l="1"/>
  <c r="K13"/>
  <c r="K26"/>
  <c r="M27"/>
  <c r="M18"/>
  <c r="K17"/>
  <c r="K21"/>
  <c r="M22"/>
  <c r="M24"/>
  <c r="K23"/>
  <c r="M16"/>
  <c r="K15"/>
  <c r="D12"/>
  <c r="M30" l="1"/>
  <c r="O31"/>
  <c r="O30" s="1"/>
  <c r="M26"/>
  <c r="O27"/>
  <c r="O26" s="1"/>
  <c r="M15"/>
  <c r="O16"/>
  <c r="O15" s="1"/>
  <c r="O24"/>
  <c r="O23" s="1"/>
  <c r="M23"/>
  <c r="O18"/>
  <c r="O17" s="1"/>
  <c r="M17"/>
  <c r="M21"/>
  <c r="O22"/>
  <c r="O21" s="1"/>
  <c r="M13"/>
  <c r="O14"/>
  <c r="O13" s="1"/>
  <c r="O12" l="1"/>
  <c r="M12"/>
</calcChain>
</file>

<file path=xl/sharedStrings.xml><?xml version="1.0" encoding="utf-8"?>
<sst xmlns="http://schemas.openxmlformats.org/spreadsheetml/2006/main" count="95" uniqueCount="66">
  <si>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</si>
  <si>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</si>
  <si>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</si>
  <si>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</si>
  <si>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</si>
  <si>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</si>
  <si>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</si>
  <si>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</si>
  <si>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</si>
  <si>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</si>
  <si>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</si>
  <si>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</si>
  <si>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</si>
  <si>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</si>
  <si>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</si>
  <si>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</si>
  <si>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</si>
  <si>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</si>
  <si>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</si>
  <si>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</si>
  <si>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</si>
  <si>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</si>
  <si>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</si>
  <si>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</si>
  <si>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</si>
  <si>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</si>
  <si>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</si>
  <si>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</si>
  <si>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</si>
  <si>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</si>
  <si>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</si>
  <si>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 к Решению  Совета депутатов муниципального образования "Окинский район"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</si>
  <si>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</si>
  <si>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</si>
  <si>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</si>
  <si>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</si>
  <si>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</si>
  <si>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</si>
  <si>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</si>
  <si>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</si>
  <si>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</si>
  <si>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</si>
  <si>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</si>
  <si>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</si>
  <si>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</si>
  <si>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</si>
  <si>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</si>
  <si>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</si>
  <si>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</si>
  <si>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</si>
  <si>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</si>
  <si>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</si>
  <si>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</si>
  <si>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</si>
  <si>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</si>
  <si>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</si>
  <si>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</si>
  <si>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</si>
  <si>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</si>
  <si>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</si>
  <si>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</si>
  <si>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</si>
  <si>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</si>
  <si>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>доп. поправка</t>
  </si>
  <si>
    <t xml:space="preserve">  Единица измерения: тыс. руб.</t>
  </si>
  <si>
    <t xml:space="preserve">в  бюджет муниципального района на 2024 год 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</si>
</sst>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  <numFmt numFmtId="169" formatCode="_-* #,##0.00000\ _₽_-;\-* #,##0.00000\ _₽_-;_-* &quot;-&quot;?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166" fontId="7" fillId="0" borderId="1" xfId="0" applyNumberFormat="1" applyFont="1" applyBorder="1" applyAlignment="1">
      <alignment vertic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 shrinkToFi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6"/>
  <sheetViews>
    <sheetView tabSelected="1" view="pageBreakPreview" topLeftCell="A7" zoomScale="115" zoomScaleNormal="90" zoomScaleSheetLayoutView="115" workbookViewId="0">
      <selection activeCell="A8" sqref="A8:I8"/>
    </sheetView>
  </sheetViews>
  <sheetFormatPr defaultRowHeight="15.75"/>
  <cols>
    <col min="1" max="1" width="28.140625" style="2" customWidth="1"/>
    <col min="2" max="2" width="96.570312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hidden="1" customWidth="1"/>
    <col min="35" max="35" width="17.42578125" style="2" hidden="1" customWidth="1"/>
    <col min="36" max="36" width="17.5703125" style="2" hidden="1" customWidth="1"/>
    <col min="37" max="37" width="14.85546875" style="2" hidden="1" customWidth="1"/>
    <col min="38" max="38" width="0.140625" style="2" hidden="1" customWidth="1"/>
    <col min="39" max="39" width="15.5703125" style="2" hidden="1" customWidth="1"/>
    <col min="40" max="40" width="19" style="2" hidden="1" customWidth="1"/>
    <col min="41" max="41" width="18.7109375" style="2" hidden="1" customWidth="1"/>
    <col min="42" max="42" width="19.42578125" style="2" customWidth="1"/>
    <col min="43" max="16384" width="9.140625" style="2"/>
  </cols>
  <sheetData>
    <row r="1" spans="1:42" ht="12.75">
      <c r="A1" s="77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2" t="s">
        <v>52</v>
      </c>
    </row>
    <row r="2" spans="1:42" ht="12.75">
      <c r="A2" s="77" t="s">
        <v>31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42" ht="12.75">
      <c r="A3" s="77" t="s">
        <v>58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42">
      <c r="A4" s="77"/>
      <c r="B4" s="77"/>
    </row>
    <row r="5" spans="1:42">
      <c r="C5" s="3" t="s">
        <v>32</v>
      </c>
    </row>
    <row r="7" spans="1:42" ht="18.75">
      <c r="A7" s="81" t="s">
        <v>40</v>
      </c>
      <c r="B7" s="81"/>
      <c r="C7" s="81"/>
      <c r="D7" s="81"/>
      <c r="E7" s="81"/>
      <c r="F7" s="81"/>
      <c r="G7" s="81"/>
      <c r="H7" s="81"/>
      <c r="I7" s="81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42" ht="18.75">
      <c r="A8" s="81" t="s">
        <v>65</v>
      </c>
      <c r="B8" s="81"/>
      <c r="C8" s="81"/>
      <c r="D8" s="81"/>
      <c r="E8" s="81"/>
      <c r="F8" s="81"/>
      <c r="G8" s="81"/>
      <c r="H8" s="81"/>
      <c r="I8" s="81"/>
      <c r="J8" s="10"/>
      <c r="K8" s="10"/>
      <c r="L8" s="10"/>
      <c r="M8" s="10"/>
      <c r="N8" s="10" t="s">
        <v>32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42" ht="18.75">
      <c r="A9" s="11"/>
      <c r="B9" s="12" t="s">
        <v>32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32</v>
      </c>
      <c r="W9" s="10"/>
      <c r="X9" s="10"/>
      <c r="Y9" s="10"/>
      <c r="Z9" s="10"/>
      <c r="AA9" s="10"/>
      <c r="AB9" s="10"/>
      <c r="AC9" s="10"/>
      <c r="AD9" s="10"/>
    </row>
    <row r="10" spans="1:42" ht="18.75">
      <c r="A10" s="11"/>
      <c r="B10" s="82" t="s">
        <v>64</v>
      </c>
      <c r="C10" s="82"/>
      <c r="D10" s="82"/>
      <c r="E10" s="82"/>
      <c r="F10" s="82"/>
      <c r="G10" s="82"/>
      <c r="H10" s="82"/>
      <c r="I10" s="82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42" ht="93.75">
      <c r="A11" s="16" t="s">
        <v>12</v>
      </c>
      <c r="B11" s="16" t="s">
        <v>55</v>
      </c>
      <c r="C11" s="17" t="s">
        <v>41</v>
      </c>
      <c r="D11" s="18" t="s">
        <v>42</v>
      </c>
      <c r="E11" s="18">
        <v>2020</v>
      </c>
      <c r="F11" s="16" t="s">
        <v>44</v>
      </c>
      <c r="G11" s="18" t="s">
        <v>47</v>
      </c>
      <c r="H11" s="19" t="s">
        <v>45</v>
      </c>
      <c r="I11" s="16" t="s">
        <v>46</v>
      </c>
      <c r="J11" s="16" t="s">
        <v>44</v>
      </c>
      <c r="K11" s="16" t="s">
        <v>47</v>
      </c>
      <c r="L11" s="19" t="s">
        <v>44</v>
      </c>
      <c r="M11" s="20" t="s">
        <v>48</v>
      </c>
      <c r="N11" s="20" t="s">
        <v>50</v>
      </c>
      <c r="O11" s="20" t="s">
        <v>49</v>
      </c>
      <c r="P11" s="20" t="s">
        <v>51</v>
      </c>
      <c r="Q11" s="20" t="s">
        <v>46</v>
      </c>
      <c r="R11" s="21" t="s">
        <v>44</v>
      </c>
      <c r="S11" s="21" t="s">
        <v>46</v>
      </c>
      <c r="T11" s="21" t="s">
        <v>44</v>
      </c>
      <c r="U11" s="16" t="s">
        <v>50</v>
      </c>
      <c r="V11" s="20" t="s">
        <v>54</v>
      </c>
      <c r="W11" s="16" t="s">
        <v>44</v>
      </c>
      <c r="X11" s="20" t="s">
        <v>47</v>
      </c>
      <c r="Y11" s="16" t="s">
        <v>44</v>
      </c>
      <c r="Z11" s="16" t="s">
        <v>47</v>
      </c>
      <c r="AA11" s="16" t="s">
        <v>45</v>
      </c>
      <c r="AB11" s="78" t="s">
        <v>56</v>
      </c>
      <c r="AC11" s="79"/>
      <c r="AD11" s="16" t="s">
        <v>46</v>
      </c>
      <c r="AE11" s="80" t="s">
        <v>57</v>
      </c>
      <c r="AF11" s="80"/>
      <c r="AG11" s="59" t="s">
        <v>45</v>
      </c>
      <c r="AH11" s="16" t="s">
        <v>47</v>
      </c>
      <c r="AI11" s="16" t="s">
        <v>44</v>
      </c>
      <c r="AJ11" s="20" t="s">
        <v>47</v>
      </c>
      <c r="AK11" s="20" t="s">
        <v>63</v>
      </c>
      <c r="AL11" s="16" t="s">
        <v>47</v>
      </c>
      <c r="AM11" s="16" t="s">
        <v>44</v>
      </c>
      <c r="AN11" s="16" t="s">
        <v>47</v>
      </c>
      <c r="AO11" s="16" t="s">
        <v>44</v>
      </c>
      <c r="AP11" s="16" t="s">
        <v>47</v>
      </c>
    </row>
    <row r="12" spans="1:42" ht="17.25" customHeight="1">
      <c r="A12" s="62" t="s">
        <v>6</v>
      </c>
      <c r="B12" s="66" t="s">
        <v>14</v>
      </c>
      <c r="C12" s="23" t="e">
        <f>C13+C15+C17+C21+C23+C26+#REF!+C30+C32</f>
        <v>#REF!</v>
      </c>
      <c r="D12" s="23" t="e">
        <f>D13+D15+D17+D21+D23+D26+#REF!+D30+D32</f>
        <v>#REF!</v>
      </c>
      <c r="E12" s="23" t="e">
        <f>E13+E15+E17+E21+E23+E26+#REF!+E30+E32</f>
        <v>#REF!</v>
      </c>
      <c r="F12" s="23" t="e">
        <f>F13+F15+F17+F21+F23+F26+#REF!+F30+F32</f>
        <v>#REF!</v>
      </c>
      <c r="G12" s="24" t="e">
        <f>SUM(G13,G15,G17,G21,G23,G26,#REF!,G30,G32)</f>
        <v>#REF!</v>
      </c>
      <c r="H12" s="24" t="e">
        <f>SUM(H13,H15,H17,H21,H23,H26,#REF!,H30,H32)</f>
        <v>#REF!</v>
      </c>
      <c r="I12" s="25" t="e">
        <f>SUM(I13,I15,I17,I21,I23,I26,#REF!,I30,I32)</f>
        <v>#REF!</v>
      </c>
      <c r="J12" s="25" t="e">
        <f>SUM(J13,J15,J17,J21,J23,J26,#REF!,J30,J32)</f>
        <v>#REF!</v>
      </c>
      <c r="K12" s="25" t="e">
        <f>SUM(K13,K15,K17,K21,K23,K26,#REF!,K30,K32)</f>
        <v>#REF!</v>
      </c>
      <c r="L12" s="26" t="e">
        <f>SUM(L13,L15,L17,L21,L23,L26,#REF!,L30,L32)</f>
        <v>#REF!</v>
      </c>
      <c r="M12" s="25" t="e">
        <f>SUM(M13,M15,M17,M21,M23,M26,#REF!,M30,M32)</f>
        <v>#REF!</v>
      </c>
      <c r="N12" s="27">
        <f>N13+N15+N17+N21+N23+N26+N30+N32</f>
        <v>110525.40000000001</v>
      </c>
      <c r="O12" s="27">
        <f>O13+O15+O17+O21+O23+O26+O30+O32</f>
        <v>-72253.469000000012</v>
      </c>
      <c r="P12" s="27">
        <f>P13+P15+P17+P21+P23+P26+P30+P32</f>
        <v>24375.238000000001</v>
      </c>
      <c r="Q12" s="28" t="e">
        <f t="shared" ref="Q12:AC12" si="0">SUM(Q13,Q15,Q17,Q21,Q23,Q26,Q30,Q32)</f>
        <v>#REF!</v>
      </c>
      <c r="R12" s="28" t="e">
        <f t="shared" si="0"/>
        <v>#REF!</v>
      </c>
      <c r="S12" s="28" t="e">
        <f t="shared" si="0"/>
        <v>#REF!</v>
      </c>
      <c r="T12" s="28" t="e">
        <f t="shared" si="0"/>
        <v>#REF!</v>
      </c>
      <c r="U12" s="29" t="e">
        <f t="shared" si="0"/>
        <v>#REF!</v>
      </c>
      <c r="V12" s="29">
        <f t="shared" si="0"/>
        <v>105480.70000000001</v>
      </c>
      <c r="W12" s="30">
        <f t="shared" si="0"/>
        <v>6283.8</v>
      </c>
      <c r="X12" s="30">
        <f t="shared" si="0"/>
        <v>111764.50000000001</v>
      </c>
      <c r="Y12" s="30">
        <f t="shared" si="0"/>
        <v>5479.9440000000004</v>
      </c>
      <c r="Z12" s="30">
        <f t="shared" si="0"/>
        <v>117244.44400000002</v>
      </c>
      <c r="AA12" s="30">
        <f t="shared" si="0"/>
        <v>-5311.1000000000013</v>
      </c>
      <c r="AB12" s="29">
        <f t="shared" si="0"/>
        <v>111933.34400000003</v>
      </c>
      <c r="AC12" s="29">
        <f t="shared" si="0"/>
        <v>66331.5</v>
      </c>
      <c r="AD12" s="29">
        <f t="shared" ref="AD12:AP12" si="1">SUM(AD13,AD15,AD17,AD21,AD23,AD26,AD28,AD30,AD32)</f>
        <v>60663.600000000006</v>
      </c>
      <c r="AE12" s="29">
        <f t="shared" si="1"/>
        <v>-51269.744000000013</v>
      </c>
      <c r="AF12" s="29">
        <f t="shared" si="1"/>
        <v>-5667.8999999999933</v>
      </c>
      <c r="AG12" s="29">
        <f t="shared" si="1"/>
        <v>2574.3864100000001</v>
      </c>
      <c r="AH12" s="29">
        <f t="shared" si="1"/>
        <v>63237.986410000005</v>
      </c>
      <c r="AI12" s="29">
        <f t="shared" si="1"/>
        <v>11416.993999999997</v>
      </c>
      <c r="AJ12" s="29">
        <f t="shared" si="1"/>
        <v>74654.980410000004</v>
      </c>
      <c r="AK12" s="29">
        <f t="shared" si="1"/>
        <v>172.05</v>
      </c>
      <c r="AL12" s="29">
        <f t="shared" si="1"/>
        <v>74827.030410000007</v>
      </c>
      <c r="AM12" s="29">
        <f t="shared" si="1"/>
        <v>9219.8880000000008</v>
      </c>
      <c r="AN12" s="29">
        <v>84046.917839999995</v>
      </c>
      <c r="AO12" s="75">
        <f t="shared" si="1"/>
        <v>6736.7510000000002</v>
      </c>
      <c r="AP12" s="29">
        <f t="shared" si="1"/>
        <v>90783.669250000006</v>
      </c>
    </row>
    <row r="13" spans="1:42" ht="18.75" customHeight="1">
      <c r="A13" s="62" t="s">
        <v>5</v>
      </c>
      <c r="B13" s="66" t="s">
        <v>15</v>
      </c>
      <c r="C13" s="31">
        <f t="shared" ref="C13:F13" si="2">SUM(C14:C14)</f>
        <v>119631</v>
      </c>
      <c r="D13" s="32">
        <f t="shared" si="2"/>
        <v>152927.927</v>
      </c>
      <c r="E13" s="33">
        <f t="shared" si="2"/>
        <v>132840.1</v>
      </c>
      <c r="F13" s="33">
        <f t="shared" si="2"/>
        <v>0</v>
      </c>
      <c r="G13" s="24">
        <f>SUM(G14)</f>
        <v>132840.1</v>
      </c>
      <c r="H13" s="24">
        <f t="shared" ref="H13:J13" si="3">SUM(H14)</f>
        <v>0</v>
      </c>
      <c r="I13" s="25">
        <f t="shared" si="3"/>
        <v>132840.1</v>
      </c>
      <c r="J13" s="25">
        <f t="shared" si="3"/>
        <v>19955.672999999999</v>
      </c>
      <c r="K13" s="25">
        <f>SUM(K14)</f>
        <v>152795.77300000002</v>
      </c>
      <c r="L13" s="26">
        <f t="shared" ref="L13:M13" si="4">SUM(L14)</f>
        <v>11677.891</v>
      </c>
      <c r="M13" s="25">
        <f t="shared" si="4"/>
        <v>164473.66400000002</v>
      </c>
      <c r="N13" s="27">
        <f>N14</f>
        <v>93291.3</v>
      </c>
      <c r="O13" s="27">
        <f t="shared" ref="O13" si="5">O14</f>
        <v>-71182.364000000016</v>
      </c>
      <c r="P13" s="27">
        <f>SUM(P14)</f>
        <v>24375.238000000001</v>
      </c>
      <c r="Q13" s="28">
        <f>SUM(Q14)</f>
        <v>117666.538</v>
      </c>
      <c r="R13" s="28">
        <f t="shared" ref="R13:AP13" si="6">SUM(R14)</f>
        <v>37318.377</v>
      </c>
      <c r="S13" s="28">
        <f t="shared" si="6"/>
        <v>154984.91500000001</v>
      </c>
      <c r="T13" s="28">
        <f t="shared" si="6"/>
        <v>25443.399000000001</v>
      </c>
      <c r="U13" s="29">
        <f t="shared" si="6"/>
        <v>180428.31400000001</v>
      </c>
      <c r="V13" s="29">
        <f t="shared" si="6"/>
        <v>79967.600000000006</v>
      </c>
      <c r="W13" s="30">
        <f t="shared" si="6"/>
        <v>6057.3</v>
      </c>
      <c r="X13" s="30">
        <f t="shared" si="6"/>
        <v>86024.900000000009</v>
      </c>
      <c r="Y13" s="30">
        <f t="shared" si="6"/>
        <v>5479.9440000000004</v>
      </c>
      <c r="Z13" s="30">
        <f t="shared" si="6"/>
        <v>91504.844000000012</v>
      </c>
      <c r="AA13" s="30">
        <f t="shared" si="6"/>
        <v>0</v>
      </c>
      <c r="AB13" s="29">
        <f t="shared" si="6"/>
        <v>91504.844000000012</v>
      </c>
      <c r="AC13" s="29">
        <f t="shared" si="6"/>
        <v>44578.2</v>
      </c>
      <c r="AD13" s="29">
        <f t="shared" si="6"/>
        <v>35573.4</v>
      </c>
      <c r="AE13" s="29">
        <f t="shared" si="6"/>
        <v>-55931.44400000001</v>
      </c>
      <c r="AF13" s="29">
        <f t="shared" si="6"/>
        <v>-9004.7999999999956</v>
      </c>
      <c r="AG13" s="29">
        <f t="shared" si="6"/>
        <v>2087.2829999999999</v>
      </c>
      <c r="AH13" s="29">
        <f t="shared" si="6"/>
        <v>37660.683000000005</v>
      </c>
      <c r="AI13" s="29">
        <f t="shared" si="6"/>
        <v>11443.181999999999</v>
      </c>
      <c r="AJ13" s="29">
        <f t="shared" si="6"/>
        <v>49103.865000000005</v>
      </c>
      <c r="AK13" s="29">
        <f t="shared" si="6"/>
        <v>172.05</v>
      </c>
      <c r="AL13" s="29">
        <f t="shared" si="6"/>
        <v>49275.915000000008</v>
      </c>
      <c r="AM13" s="29">
        <f t="shared" si="6"/>
        <v>9219.8880000000008</v>
      </c>
      <c r="AN13" s="29">
        <f t="shared" si="6"/>
        <v>58495.802839999997</v>
      </c>
      <c r="AO13" s="75">
        <f t="shared" si="6"/>
        <v>5893.5839999999998</v>
      </c>
      <c r="AP13" s="29">
        <f t="shared" si="6"/>
        <v>64389.386839999999</v>
      </c>
    </row>
    <row r="14" spans="1:42" ht="18.75" customHeight="1">
      <c r="A14" s="16" t="s">
        <v>16</v>
      </c>
      <c r="B14" s="67" t="s">
        <v>1</v>
      </c>
      <c r="C14" s="35">
        <v>119631</v>
      </c>
      <c r="D14" s="36">
        <v>152927.927</v>
      </c>
      <c r="E14" s="37">
        <v>132840.1</v>
      </c>
      <c r="F14" s="16"/>
      <c r="G14" s="38">
        <f t="shared" ref="G14:G32" si="7">F14+E14</f>
        <v>132840.1</v>
      </c>
      <c r="H14" s="21"/>
      <c r="I14" s="39">
        <f t="shared" ref="I14:I31" si="8">SUM(G14,H14)</f>
        <v>132840.1</v>
      </c>
      <c r="J14" s="16">
        <v>19955.672999999999</v>
      </c>
      <c r="K14" s="40">
        <f t="shared" ref="K14:K32" si="9">SUM(I14,J14)</f>
        <v>152795.77300000002</v>
      </c>
      <c r="L14" s="35">
        <v>11677.891</v>
      </c>
      <c r="M14" s="41">
        <f>SUM(K14,L14)</f>
        <v>164473.66400000002</v>
      </c>
      <c r="N14" s="42">
        <v>93291.3</v>
      </c>
      <c r="O14" s="43">
        <f t="shared" ref="O14:O31" si="10">N14-M14</f>
        <v>-71182.364000000016</v>
      </c>
      <c r="P14" s="16">
        <v>24375.238000000001</v>
      </c>
      <c r="Q14" s="44">
        <f t="shared" ref="Q14:Q32" si="11">N14+P14</f>
        <v>117666.538</v>
      </c>
      <c r="R14" s="34">
        <v>37318.377</v>
      </c>
      <c r="S14" s="44">
        <f>SUM(Q14,R14)</f>
        <v>154984.91500000001</v>
      </c>
      <c r="T14" s="34">
        <v>25443.399000000001</v>
      </c>
      <c r="U14" s="43">
        <f>SUM(S14,T14)</f>
        <v>180428.31400000001</v>
      </c>
      <c r="V14" s="37">
        <v>79967.600000000006</v>
      </c>
      <c r="W14" s="45">
        <v>6057.3</v>
      </c>
      <c r="X14" s="37">
        <f>SUM(V14,W14)</f>
        <v>86024.900000000009</v>
      </c>
      <c r="Y14" s="34">
        <v>5479.9440000000004</v>
      </c>
      <c r="Z14" s="46">
        <f>SUM(X14,Y14)</f>
        <v>91504.844000000012</v>
      </c>
      <c r="AA14" s="21"/>
      <c r="AB14" s="46">
        <f t="shared" ref="AB14" si="12">SUM(Z14,AA14)</f>
        <v>91504.844000000012</v>
      </c>
      <c r="AC14" s="46">
        <v>44578.2</v>
      </c>
      <c r="AD14" s="37">
        <v>35573.4</v>
      </c>
      <c r="AE14" s="7">
        <f>SUM(AD14-AB14)</f>
        <v>-55931.44400000001</v>
      </c>
      <c r="AF14" s="5">
        <f>SUM(AD14-AC14)</f>
        <v>-9004.7999999999956</v>
      </c>
      <c r="AG14" s="34">
        <v>2087.2829999999999</v>
      </c>
      <c r="AH14" s="37">
        <f>SUM(AD14,AG14)</f>
        <v>37660.683000000005</v>
      </c>
      <c r="AI14" s="37">
        <f>8037.044+3443.90331-39.97131+2.206</f>
        <v>11443.181999999999</v>
      </c>
      <c r="AJ14" s="37">
        <f>SUM(AH14,AI14)</f>
        <v>49103.865000000005</v>
      </c>
      <c r="AK14" s="45">
        <v>172.05</v>
      </c>
      <c r="AL14" s="46">
        <f>SUM(AJ14,AK14)</f>
        <v>49275.915000000008</v>
      </c>
      <c r="AM14" s="16">
        <v>9219.8880000000008</v>
      </c>
      <c r="AN14" s="37">
        <v>58495.802839999997</v>
      </c>
      <c r="AO14" s="43">
        <v>5893.5839999999998</v>
      </c>
      <c r="AP14" s="37">
        <f t="shared" ref="AP14:AP16" si="13">SUM(AN14,AO14)</f>
        <v>64389.386839999999</v>
      </c>
    </row>
    <row r="15" spans="1:42" ht="37.5">
      <c r="A15" s="63" t="s">
        <v>28</v>
      </c>
      <c r="B15" s="68" t="s">
        <v>29</v>
      </c>
      <c r="C15" s="31">
        <f t="shared" ref="C15:F15" si="14">SUM(C16)</f>
        <v>10626.022999999999</v>
      </c>
      <c r="D15" s="32">
        <f t="shared" si="14"/>
        <v>10626.022999999999</v>
      </c>
      <c r="E15" s="33">
        <f t="shared" si="14"/>
        <v>10626</v>
      </c>
      <c r="F15" s="33">
        <f t="shared" si="14"/>
        <v>2089.2249999999999</v>
      </c>
      <c r="G15" s="24">
        <f>SUM(G16)</f>
        <v>12715.225</v>
      </c>
      <c r="H15" s="24">
        <f t="shared" ref="H15:M15" si="15">SUM(H16)</f>
        <v>0</v>
      </c>
      <c r="I15" s="25">
        <f t="shared" si="15"/>
        <v>12715.225</v>
      </c>
      <c r="J15" s="25">
        <f t="shared" si="15"/>
        <v>0</v>
      </c>
      <c r="K15" s="25">
        <f>SUM(K16)</f>
        <v>12715.225</v>
      </c>
      <c r="L15" s="26">
        <f t="shared" si="15"/>
        <v>0</v>
      </c>
      <c r="M15" s="25">
        <f t="shared" si="15"/>
        <v>12715.225</v>
      </c>
      <c r="N15" s="27">
        <f>N16</f>
        <v>11850</v>
      </c>
      <c r="O15" s="27">
        <f t="shared" ref="O15:P15" si="16">O16</f>
        <v>-865.22500000000036</v>
      </c>
      <c r="P15" s="27">
        <f t="shared" si="16"/>
        <v>0</v>
      </c>
      <c r="Q15" s="28">
        <f>SUM(Q16)</f>
        <v>11850</v>
      </c>
      <c r="R15" s="28">
        <f t="shared" ref="R15:V15" si="17">SUM(R16)</f>
        <v>0</v>
      </c>
      <c r="S15" s="28">
        <f t="shared" si="17"/>
        <v>11850</v>
      </c>
      <c r="T15" s="47">
        <f t="shared" si="17"/>
        <v>0</v>
      </c>
      <c r="U15" s="29">
        <f t="shared" si="17"/>
        <v>11850</v>
      </c>
      <c r="V15" s="29">
        <f t="shared" si="17"/>
        <v>13203.9</v>
      </c>
      <c r="W15" s="16"/>
      <c r="X15" s="48">
        <f>SUM(X16)</f>
        <v>13203.9</v>
      </c>
      <c r="Y15" s="48">
        <f t="shared" ref="Y15:AP15" si="18">SUM(Y16)</f>
        <v>0</v>
      </c>
      <c r="Z15" s="48">
        <f t="shared" si="18"/>
        <v>13203.9</v>
      </c>
      <c r="AA15" s="48">
        <f t="shared" si="18"/>
        <v>0</v>
      </c>
      <c r="AB15" s="48">
        <f t="shared" si="18"/>
        <v>13203.9</v>
      </c>
      <c r="AC15" s="48">
        <f t="shared" si="18"/>
        <v>15620.9</v>
      </c>
      <c r="AD15" s="48">
        <f t="shared" si="18"/>
        <v>15956.7</v>
      </c>
      <c r="AE15" s="48">
        <f t="shared" si="18"/>
        <v>2752.8000000000011</v>
      </c>
      <c r="AF15" s="48">
        <f t="shared" si="18"/>
        <v>335.80000000000109</v>
      </c>
      <c r="AG15" s="48">
        <f t="shared" si="18"/>
        <v>0</v>
      </c>
      <c r="AH15" s="48">
        <f t="shared" si="18"/>
        <v>15956.7</v>
      </c>
      <c r="AI15" s="48">
        <f t="shared" si="18"/>
        <v>718.14</v>
      </c>
      <c r="AJ15" s="48">
        <f t="shared" si="18"/>
        <v>16674.84</v>
      </c>
      <c r="AK15" s="48">
        <f t="shared" si="18"/>
        <v>0</v>
      </c>
      <c r="AL15" s="48">
        <f t="shared" si="18"/>
        <v>16674.84</v>
      </c>
      <c r="AM15" s="48">
        <f t="shared" si="18"/>
        <v>0</v>
      </c>
      <c r="AN15" s="48">
        <f t="shared" si="18"/>
        <v>16674.84</v>
      </c>
      <c r="AO15" s="75">
        <f t="shared" si="18"/>
        <v>0</v>
      </c>
      <c r="AP15" s="48">
        <f t="shared" si="18"/>
        <v>16674.84</v>
      </c>
    </row>
    <row r="16" spans="1:42" ht="37.5">
      <c r="A16" s="16" t="s">
        <v>27</v>
      </c>
      <c r="B16" s="69" t="s">
        <v>26</v>
      </c>
      <c r="C16" s="35">
        <v>10626.022999999999</v>
      </c>
      <c r="D16" s="36">
        <v>10626.022999999999</v>
      </c>
      <c r="E16" s="42">
        <v>10626</v>
      </c>
      <c r="F16" s="16">
        <v>2089.2249999999999</v>
      </c>
      <c r="G16" s="38">
        <f t="shared" si="7"/>
        <v>12715.225</v>
      </c>
      <c r="H16" s="21"/>
      <c r="I16" s="39">
        <f t="shared" si="8"/>
        <v>12715.225</v>
      </c>
      <c r="J16" s="49"/>
      <c r="K16" s="40">
        <f t="shared" si="9"/>
        <v>12715.225</v>
      </c>
      <c r="L16" s="34"/>
      <c r="M16" s="41">
        <f>SUM(K16,L16)</f>
        <v>12715.225</v>
      </c>
      <c r="N16" s="42">
        <v>11850</v>
      </c>
      <c r="O16" s="43">
        <f t="shared" si="10"/>
        <v>-865.22500000000036</v>
      </c>
      <c r="P16" s="21"/>
      <c r="Q16" s="44">
        <f t="shared" si="11"/>
        <v>11850</v>
      </c>
      <c r="R16" s="21"/>
      <c r="S16" s="44">
        <f t="shared" ref="S16:S32" si="19">SUM(Q16,R16)</f>
        <v>11850</v>
      </c>
      <c r="T16" s="34"/>
      <c r="U16" s="43">
        <f>SUM(S16,T16)</f>
        <v>11850</v>
      </c>
      <c r="V16" s="37">
        <v>13203.9</v>
      </c>
      <c r="W16" s="16"/>
      <c r="X16" s="37">
        <f t="shared" ref="X16:X32" si="20">SUM(V16,W16)</f>
        <v>13203.9</v>
      </c>
      <c r="Y16" s="21"/>
      <c r="Z16" s="46">
        <f t="shared" ref="Z16:Z32" si="21">SUM(X16,Y16)</f>
        <v>13203.9</v>
      </c>
      <c r="AA16" s="21"/>
      <c r="AB16" s="46">
        <f>SUM(Z16,AA16)</f>
        <v>13203.9</v>
      </c>
      <c r="AC16" s="46">
        <v>15620.9</v>
      </c>
      <c r="AD16" s="37">
        <v>15956.7</v>
      </c>
      <c r="AE16" s="7">
        <f>SUM(AD16-AB16)</f>
        <v>2752.8000000000011</v>
      </c>
      <c r="AF16" s="5">
        <f>SUM(AD16-AC16)</f>
        <v>335.80000000000109</v>
      </c>
      <c r="AG16" s="60"/>
      <c r="AH16" s="37">
        <f>SUM(AD16,AG16)</f>
        <v>15956.7</v>
      </c>
      <c r="AI16" s="45">
        <v>718.14</v>
      </c>
      <c r="AJ16" s="37">
        <f t="shared" ref="AJ16:AJ32" si="22">SUM(AH16,AI16)</f>
        <v>16674.84</v>
      </c>
      <c r="AK16" s="60"/>
      <c r="AL16" s="37">
        <f t="shared" ref="AL16:AL32" si="23">SUM(AJ16,AK16)</f>
        <v>16674.84</v>
      </c>
      <c r="AM16" s="74"/>
      <c r="AN16" s="37">
        <f t="shared" ref="AN16:AN32" si="24">SUM(AL16,AM16)</f>
        <v>16674.84</v>
      </c>
      <c r="AO16" s="76"/>
      <c r="AP16" s="37">
        <f t="shared" si="13"/>
        <v>16674.84</v>
      </c>
    </row>
    <row r="17" spans="1:42" ht="18.75">
      <c r="A17" s="62" t="s">
        <v>2</v>
      </c>
      <c r="B17" s="66" t="s">
        <v>0</v>
      </c>
      <c r="C17" s="31">
        <f t="shared" ref="C17:F17" si="25">SUM(C18:C20)</f>
        <v>1283.0000000000002</v>
      </c>
      <c r="D17" s="32">
        <f t="shared" si="25"/>
        <v>1283.0000000000002</v>
      </c>
      <c r="E17" s="33">
        <f t="shared" si="25"/>
        <v>1328.2</v>
      </c>
      <c r="F17" s="33">
        <f t="shared" si="25"/>
        <v>0</v>
      </c>
      <c r="G17" s="24" t="e">
        <f>SUM(G18,#REF!,G19,G20)</f>
        <v>#REF!</v>
      </c>
      <c r="H17" s="24" t="e">
        <f>SUM(H18,#REF!,H19,H20)</f>
        <v>#REF!</v>
      </c>
      <c r="I17" s="25" t="e">
        <f>SUM(I18,#REF!,I19,I20)</f>
        <v>#REF!</v>
      </c>
      <c r="J17" s="25" t="e">
        <f>SUM(J18,#REF!,J19,J20)</f>
        <v>#REF!</v>
      </c>
      <c r="K17" s="25" t="e">
        <f>SUM(K18,#REF!,K19,K20)</f>
        <v>#REF!</v>
      </c>
      <c r="L17" s="26" t="e">
        <f>SUM(L18,#REF!,L19,L20)</f>
        <v>#REF!</v>
      </c>
      <c r="M17" s="25" t="e">
        <f>SUM(M18,#REF!,M19,M20)</f>
        <v>#REF!</v>
      </c>
      <c r="N17" s="27">
        <f>SUM(N18:N20)</f>
        <v>1397.3</v>
      </c>
      <c r="O17" s="27">
        <f t="shared" ref="O17:P17" si="26">SUM(O18:O20)</f>
        <v>90.500000000000057</v>
      </c>
      <c r="P17" s="27">
        <f t="shared" si="26"/>
        <v>0</v>
      </c>
      <c r="Q17" s="28" t="e">
        <f>SUM(Q18,#REF!,Q19,Q20)</f>
        <v>#REF!</v>
      </c>
      <c r="R17" s="28" t="e">
        <f>SUM(R18,#REF!,R19,R20)</f>
        <v>#REF!</v>
      </c>
      <c r="S17" s="28" t="e">
        <f>SUM(S18,#REF!,S19,S20)</f>
        <v>#REF!</v>
      </c>
      <c r="T17" s="47" t="e">
        <f>SUM(T18,#REF!,T19,T20)</f>
        <v>#REF!</v>
      </c>
      <c r="U17" s="29" t="e">
        <f>SUM(U18,#REF!,U19,U20)</f>
        <v>#REF!</v>
      </c>
      <c r="V17" s="29">
        <f>SUM(V18,V19,V20)</f>
        <v>3966.6</v>
      </c>
      <c r="W17" s="29">
        <f>SUM(W18,W19,W20)</f>
        <v>221.5</v>
      </c>
      <c r="X17" s="29">
        <f t="shared" ref="X17:AP17" si="27">SUM(X18:X20)</f>
        <v>4188.1000000000004</v>
      </c>
      <c r="Y17" s="29">
        <f t="shared" si="27"/>
        <v>0</v>
      </c>
      <c r="Z17" s="29">
        <f t="shared" si="27"/>
        <v>4188.1000000000004</v>
      </c>
      <c r="AA17" s="29">
        <f t="shared" si="27"/>
        <v>0</v>
      </c>
      <c r="AB17" s="29">
        <f t="shared" si="27"/>
        <v>4188.1000000000004</v>
      </c>
      <c r="AC17" s="29">
        <f t="shared" si="27"/>
        <v>3604.6</v>
      </c>
      <c r="AD17" s="29">
        <f t="shared" si="27"/>
        <v>3973.7</v>
      </c>
      <c r="AE17" s="29">
        <f t="shared" si="27"/>
        <v>-214.40000000000026</v>
      </c>
      <c r="AF17" s="29">
        <f t="shared" si="27"/>
        <v>369.09999999999962</v>
      </c>
      <c r="AG17" s="29">
        <f t="shared" si="27"/>
        <v>0</v>
      </c>
      <c r="AH17" s="29">
        <f t="shared" si="27"/>
        <v>3973.7</v>
      </c>
      <c r="AI17" s="29">
        <f t="shared" si="27"/>
        <v>141.256</v>
      </c>
      <c r="AJ17" s="29">
        <f t="shared" si="27"/>
        <v>4114.9560000000001</v>
      </c>
      <c r="AK17" s="29">
        <f t="shared" si="27"/>
        <v>0</v>
      </c>
      <c r="AL17" s="29">
        <f t="shared" si="27"/>
        <v>4114.9560000000001</v>
      </c>
      <c r="AM17" s="29">
        <v>0</v>
      </c>
      <c r="AN17" s="29">
        <f t="shared" si="27"/>
        <v>4114.9560000000001</v>
      </c>
      <c r="AO17" s="75">
        <f t="shared" si="27"/>
        <v>819.75800000000004</v>
      </c>
      <c r="AP17" s="29">
        <f t="shared" si="27"/>
        <v>4934.7139999999999</v>
      </c>
    </row>
    <row r="18" spans="1:42" ht="27" customHeight="1">
      <c r="A18" s="16" t="s">
        <v>35</v>
      </c>
      <c r="B18" s="70" t="s">
        <v>34</v>
      </c>
      <c r="C18" s="35">
        <v>1244.9000000000001</v>
      </c>
      <c r="D18" s="36">
        <v>1244.9000000000001</v>
      </c>
      <c r="E18" s="42">
        <v>1276.5999999999999</v>
      </c>
      <c r="F18" s="16"/>
      <c r="G18" s="38">
        <f t="shared" si="7"/>
        <v>1276.5999999999999</v>
      </c>
      <c r="H18" s="21"/>
      <c r="I18" s="39">
        <f t="shared" si="8"/>
        <v>1276.5999999999999</v>
      </c>
      <c r="J18" s="49"/>
      <c r="K18" s="40">
        <f t="shared" si="9"/>
        <v>1276.5999999999999</v>
      </c>
      <c r="L18" s="34"/>
      <c r="M18" s="41">
        <f>SUM(K18,L18)</f>
        <v>1276.5999999999999</v>
      </c>
      <c r="N18" s="42">
        <v>1171.3</v>
      </c>
      <c r="O18" s="43">
        <f t="shared" si="10"/>
        <v>-105.29999999999995</v>
      </c>
      <c r="P18" s="21"/>
      <c r="Q18" s="44">
        <f t="shared" si="11"/>
        <v>1171.3</v>
      </c>
      <c r="R18" s="21"/>
      <c r="S18" s="44">
        <f t="shared" si="19"/>
        <v>1171.3</v>
      </c>
      <c r="T18" s="34">
        <v>1129.883</v>
      </c>
      <c r="U18" s="43">
        <f>SUM(S18,T18)</f>
        <v>2301.183</v>
      </c>
      <c r="V18" s="37">
        <v>3506.4</v>
      </c>
      <c r="W18" s="45">
        <v>221.5</v>
      </c>
      <c r="X18" s="37">
        <f t="shared" si="20"/>
        <v>3727.9</v>
      </c>
      <c r="Y18" s="21"/>
      <c r="Z18" s="46">
        <f t="shared" si="21"/>
        <v>3727.9</v>
      </c>
      <c r="AA18" s="21"/>
      <c r="AB18" s="46">
        <f>SUM(Z18,AA18)</f>
        <v>3727.9</v>
      </c>
      <c r="AC18" s="46">
        <v>3200.8</v>
      </c>
      <c r="AD18" s="37">
        <v>3506.2</v>
      </c>
      <c r="AE18" s="7">
        <f>SUM(AD18-AB18)</f>
        <v>-221.70000000000027</v>
      </c>
      <c r="AF18" s="5">
        <f>SUM(AD18-AC18)</f>
        <v>305.39999999999964</v>
      </c>
      <c r="AG18" s="60"/>
      <c r="AH18" s="37">
        <f>SUM(AD18,AG18)</f>
        <v>3506.2</v>
      </c>
      <c r="AI18" s="60"/>
      <c r="AJ18" s="37">
        <f t="shared" si="22"/>
        <v>3506.2</v>
      </c>
      <c r="AK18" s="60"/>
      <c r="AL18" s="37">
        <f t="shared" si="23"/>
        <v>3506.2</v>
      </c>
      <c r="AM18" s="74"/>
      <c r="AN18" s="37">
        <f t="shared" si="24"/>
        <v>3506.2</v>
      </c>
      <c r="AO18" s="76">
        <v>683.32500000000005</v>
      </c>
      <c r="AP18" s="37">
        <f>SUM(AN18,AO18)</f>
        <v>4189.5249999999996</v>
      </c>
    </row>
    <row r="19" spans="1:42" ht="18.75">
      <c r="A19" s="16" t="s">
        <v>22</v>
      </c>
      <c r="B19" s="70" t="s">
        <v>21</v>
      </c>
      <c r="C19" s="35">
        <v>28.7</v>
      </c>
      <c r="D19" s="36">
        <v>28.7</v>
      </c>
      <c r="E19" s="42">
        <v>30.2</v>
      </c>
      <c r="F19" s="16"/>
      <c r="G19" s="38">
        <f t="shared" si="7"/>
        <v>30.2</v>
      </c>
      <c r="H19" s="21"/>
      <c r="I19" s="39">
        <f t="shared" si="8"/>
        <v>30.2</v>
      </c>
      <c r="J19" s="49"/>
      <c r="K19" s="40">
        <f t="shared" si="9"/>
        <v>30.2</v>
      </c>
      <c r="L19" s="34"/>
      <c r="M19" s="41">
        <f t="shared" ref="M19:M20" si="28">SUM(K19,L19)</f>
        <v>30.2</v>
      </c>
      <c r="N19" s="42">
        <v>23.6</v>
      </c>
      <c r="O19" s="43">
        <f t="shared" si="10"/>
        <v>-6.5999999999999979</v>
      </c>
      <c r="P19" s="21"/>
      <c r="Q19" s="44">
        <f t="shared" si="11"/>
        <v>23.6</v>
      </c>
      <c r="R19" s="21"/>
      <c r="S19" s="44">
        <f t="shared" si="19"/>
        <v>23.6</v>
      </c>
      <c r="T19" s="34"/>
      <c r="U19" s="43">
        <f t="shared" ref="U19:U20" si="29">SUM(S19,T19)</f>
        <v>23.6</v>
      </c>
      <c r="V19" s="37">
        <v>28</v>
      </c>
      <c r="W19" s="16"/>
      <c r="X19" s="37">
        <f t="shared" si="20"/>
        <v>28</v>
      </c>
      <c r="Y19" s="21"/>
      <c r="Z19" s="46">
        <f t="shared" si="21"/>
        <v>28</v>
      </c>
      <c r="AA19" s="21"/>
      <c r="AB19" s="46">
        <f t="shared" ref="AB19:AB32" si="30">SUM(Z19,AA19)</f>
        <v>28</v>
      </c>
      <c r="AC19" s="46">
        <v>13.2</v>
      </c>
      <c r="AD19" s="37">
        <v>13.7</v>
      </c>
      <c r="AE19" s="7">
        <f>SUM(AD19-AB19)</f>
        <v>-14.3</v>
      </c>
      <c r="AF19" s="5">
        <f>SUM(AD19-AC19)</f>
        <v>0.5</v>
      </c>
      <c r="AG19" s="60"/>
      <c r="AH19" s="37">
        <f t="shared" ref="AH19:AH20" si="31">SUM(AD19,AG19)</f>
        <v>13.7</v>
      </c>
      <c r="AI19" s="16">
        <v>141.256</v>
      </c>
      <c r="AJ19" s="37">
        <f t="shared" si="22"/>
        <v>154.95599999999999</v>
      </c>
      <c r="AK19" s="60"/>
      <c r="AL19" s="37">
        <f t="shared" si="23"/>
        <v>154.95599999999999</v>
      </c>
      <c r="AM19" s="74"/>
      <c r="AN19" s="37">
        <f t="shared" si="24"/>
        <v>154.95599999999999</v>
      </c>
      <c r="AO19" s="76">
        <v>0.51200000000000001</v>
      </c>
      <c r="AP19" s="37">
        <f t="shared" ref="AP19:AP32" si="32">SUM(AN19,AO19)</f>
        <v>155.46799999999999</v>
      </c>
    </row>
    <row r="20" spans="1:42" ht="22.5" customHeight="1">
      <c r="A20" s="16" t="s">
        <v>33</v>
      </c>
      <c r="B20" s="70" t="s">
        <v>30</v>
      </c>
      <c r="C20" s="35">
        <v>9.4</v>
      </c>
      <c r="D20" s="36">
        <v>9.4</v>
      </c>
      <c r="E20" s="42">
        <v>21.4</v>
      </c>
      <c r="F20" s="16"/>
      <c r="G20" s="38">
        <f t="shared" si="7"/>
        <v>21.4</v>
      </c>
      <c r="H20" s="21"/>
      <c r="I20" s="39">
        <f t="shared" si="8"/>
        <v>21.4</v>
      </c>
      <c r="J20" s="49"/>
      <c r="K20" s="40">
        <f t="shared" si="9"/>
        <v>21.4</v>
      </c>
      <c r="L20" s="50">
        <v>-21.4</v>
      </c>
      <c r="M20" s="41">
        <f t="shared" si="28"/>
        <v>0</v>
      </c>
      <c r="N20" s="42">
        <v>202.4</v>
      </c>
      <c r="O20" s="43">
        <f t="shared" si="10"/>
        <v>202.4</v>
      </c>
      <c r="P20" s="21"/>
      <c r="Q20" s="44">
        <f t="shared" si="11"/>
        <v>202.4</v>
      </c>
      <c r="R20" s="21"/>
      <c r="S20" s="44">
        <f t="shared" si="19"/>
        <v>202.4</v>
      </c>
      <c r="T20" s="34">
        <v>37.898000000000003</v>
      </c>
      <c r="U20" s="43">
        <f t="shared" si="29"/>
        <v>240.298</v>
      </c>
      <c r="V20" s="37">
        <v>432.2</v>
      </c>
      <c r="W20" s="16"/>
      <c r="X20" s="37">
        <f t="shared" si="20"/>
        <v>432.2</v>
      </c>
      <c r="Y20" s="21"/>
      <c r="Z20" s="46">
        <f t="shared" si="21"/>
        <v>432.2</v>
      </c>
      <c r="AA20" s="21"/>
      <c r="AB20" s="46">
        <f t="shared" si="30"/>
        <v>432.2</v>
      </c>
      <c r="AC20" s="46">
        <v>390.6</v>
      </c>
      <c r="AD20" s="37">
        <v>453.8</v>
      </c>
      <c r="AE20" s="7">
        <f>SUM(AD20-AB20)</f>
        <v>21.600000000000023</v>
      </c>
      <c r="AF20" s="5">
        <f>SUM(AD20-AC20)</f>
        <v>63.199999999999989</v>
      </c>
      <c r="AG20" s="60"/>
      <c r="AH20" s="37">
        <f t="shared" si="31"/>
        <v>453.8</v>
      </c>
      <c r="AI20" s="60"/>
      <c r="AJ20" s="37">
        <f t="shared" si="22"/>
        <v>453.8</v>
      </c>
      <c r="AK20" s="60"/>
      <c r="AL20" s="37">
        <f t="shared" si="23"/>
        <v>453.8</v>
      </c>
      <c r="AM20" s="74"/>
      <c r="AN20" s="37">
        <f t="shared" si="24"/>
        <v>453.8</v>
      </c>
      <c r="AO20" s="76">
        <v>135.92099999999999</v>
      </c>
      <c r="AP20" s="37">
        <f t="shared" si="32"/>
        <v>589.721</v>
      </c>
    </row>
    <row r="21" spans="1:42" ht="21" customHeight="1">
      <c r="A21" s="62" t="s">
        <v>20</v>
      </c>
      <c r="B21" s="66" t="s">
        <v>10</v>
      </c>
      <c r="C21" s="51">
        <f t="shared" ref="C21:F21" si="33">SUM(C22)</f>
        <v>311.80700000000002</v>
      </c>
      <c r="D21" s="52">
        <f t="shared" si="33"/>
        <v>400.31600000000003</v>
      </c>
      <c r="E21" s="27">
        <f t="shared" si="33"/>
        <v>487.9</v>
      </c>
      <c r="F21" s="27">
        <f t="shared" si="33"/>
        <v>0</v>
      </c>
      <c r="G21" s="24">
        <f>SUM(G22)</f>
        <v>487.9</v>
      </c>
      <c r="H21" s="24">
        <f t="shared" ref="H21:M21" si="34">SUM(H22)</f>
        <v>0</v>
      </c>
      <c r="I21" s="25">
        <f t="shared" si="34"/>
        <v>487.9</v>
      </c>
      <c r="J21" s="25">
        <f t="shared" si="34"/>
        <v>0</v>
      </c>
      <c r="K21" s="25">
        <f>SUM(K22)</f>
        <v>487.9</v>
      </c>
      <c r="L21" s="26">
        <f t="shared" si="34"/>
        <v>0</v>
      </c>
      <c r="M21" s="25">
        <f t="shared" si="34"/>
        <v>487.9</v>
      </c>
      <c r="N21" s="27">
        <f>N22</f>
        <v>550</v>
      </c>
      <c r="O21" s="27">
        <f t="shared" ref="O21:P21" si="35">O22</f>
        <v>62.100000000000023</v>
      </c>
      <c r="P21" s="27">
        <f t="shared" si="35"/>
        <v>0</v>
      </c>
      <c r="Q21" s="28">
        <f>SUM(Q22)</f>
        <v>550</v>
      </c>
      <c r="R21" s="28">
        <f t="shared" ref="R21:V21" si="36">SUM(R22)</f>
        <v>0</v>
      </c>
      <c r="S21" s="28">
        <f t="shared" si="36"/>
        <v>550</v>
      </c>
      <c r="T21" s="47">
        <f t="shared" si="36"/>
        <v>0</v>
      </c>
      <c r="U21" s="29">
        <f t="shared" si="36"/>
        <v>550</v>
      </c>
      <c r="V21" s="29">
        <f t="shared" si="36"/>
        <v>450</v>
      </c>
      <c r="W21" s="16"/>
      <c r="X21" s="48">
        <f>SUM(X22)</f>
        <v>450</v>
      </c>
      <c r="Y21" s="48">
        <f t="shared" ref="Y21:AP21" si="37">SUM(Y22)</f>
        <v>0</v>
      </c>
      <c r="Z21" s="48">
        <f t="shared" si="37"/>
        <v>450</v>
      </c>
      <c r="AA21" s="48">
        <f t="shared" si="37"/>
        <v>46.8</v>
      </c>
      <c r="AB21" s="48">
        <f t="shared" si="37"/>
        <v>496.8</v>
      </c>
      <c r="AC21" s="48">
        <f t="shared" si="37"/>
        <v>496.8</v>
      </c>
      <c r="AD21" s="48">
        <f t="shared" si="37"/>
        <v>450</v>
      </c>
      <c r="AE21" s="48">
        <f t="shared" si="37"/>
        <v>-46.800000000000011</v>
      </c>
      <c r="AF21" s="48">
        <f t="shared" si="37"/>
        <v>-46.800000000000011</v>
      </c>
      <c r="AG21" s="48">
        <f t="shared" si="37"/>
        <v>0</v>
      </c>
      <c r="AH21" s="48">
        <f t="shared" si="37"/>
        <v>450</v>
      </c>
      <c r="AI21" s="48">
        <f t="shared" si="37"/>
        <v>0</v>
      </c>
      <c r="AJ21" s="48">
        <f t="shared" si="37"/>
        <v>450</v>
      </c>
      <c r="AK21" s="48">
        <f t="shared" si="37"/>
        <v>0</v>
      </c>
      <c r="AL21" s="48">
        <f t="shared" si="37"/>
        <v>450</v>
      </c>
      <c r="AM21" s="48">
        <f t="shared" si="37"/>
        <v>0</v>
      </c>
      <c r="AN21" s="48">
        <f t="shared" si="37"/>
        <v>450</v>
      </c>
      <c r="AO21" s="75">
        <f t="shared" si="37"/>
        <v>0</v>
      </c>
      <c r="AP21" s="48">
        <f t="shared" si="37"/>
        <v>450</v>
      </c>
    </row>
    <row r="22" spans="1:42" ht="56.25">
      <c r="A22" s="16" t="s">
        <v>13</v>
      </c>
      <c r="B22" s="70" t="s">
        <v>17</v>
      </c>
      <c r="C22" s="35">
        <v>311.80700000000002</v>
      </c>
      <c r="D22" s="36">
        <v>400.31600000000003</v>
      </c>
      <c r="E22" s="42">
        <v>487.9</v>
      </c>
      <c r="F22" s="16"/>
      <c r="G22" s="38">
        <f t="shared" si="7"/>
        <v>487.9</v>
      </c>
      <c r="H22" s="21"/>
      <c r="I22" s="39">
        <f t="shared" si="8"/>
        <v>487.9</v>
      </c>
      <c r="J22" s="49"/>
      <c r="K22" s="40">
        <f t="shared" si="9"/>
        <v>487.9</v>
      </c>
      <c r="L22" s="34"/>
      <c r="M22" s="41">
        <f>SUM(K22,L22)</f>
        <v>487.9</v>
      </c>
      <c r="N22" s="42">
        <v>550</v>
      </c>
      <c r="O22" s="43">
        <f t="shared" si="10"/>
        <v>62.100000000000023</v>
      </c>
      <c r="P22" s="21"/>
      <c r="Q22" s="44">
        <f t="shared" si="11"/>
        <v>550</v>
      </c>
      <c r="R22" s="21"/>
      <c r="S22" s="44">
        <f t="shared" si="19"/>
        <v>550</v>
      </c>
      <c r="T22" s="34"/>
      <c r="U22" s="43">
        <f>SUM(S22,T22)</f>
        <v>550</v>
      </c>
      <c r="V22" s="37">
        <v>450</v>
      </c>
      <c r="W22" s="16"/>
      <c r="X22" s="37">
        <f t="shared" si="20"/>
        <v>450</v>
      </c>
      <c r="Y22" s="21"/>
      <c r="Z22" s="46">
        <f t="shared" si="21"/>
        <v>450</v>
      </c>
      <c r="AA22" s="50">
        <v>46.8</v>
      </c>
      <c r="AB22" s="46">
        <f t="shared" si="30"/>
        <v>496.8</v>
      </c>
      <c r="AC22" s="46">
        <v>496.8</v>
      </c>
      <c r="AD22" s="37">
        <v>450</v>
      </c>
      <c r="AE22" s="7">
        <f>SUM(AD22-AB22)</f>
        <v>-46.800000000000011</v>
      </c>
      <c r="AF22" s="5">
        <f>SUM(AD22-AC22)</f>
        <v>-46.800000000000011</v>
      </c>
      <c r="AG22" s="60"/>
      <c r="AH22" s="37">
        <f>SUM(AD22,AG22)</f>
        <v>450</v>
      </c>
      <c r="AI22" s="60"/>
      <c r="AJ22" s="37">
        <f t="shared" si="22"/>
        <v>450</v>
      </c>
      <c r="AK22" s="60"/>
      <c r="AL22" s="37">
        <f t="shared" si="23"/>
        <v>450</v>
      </c>
      <c r="AM22" s="74"/>
      <c r="AN22" s="37">
        <f t="shared" si="24"/>
        <v>450</v>
      </c>
      <c r="AO22" s="76"/>
      <c r="AP22" s="37">
        <f t="shared" si="32"/>
        <v>450</v>
      </c>
    </row>
    <row r="23" spans="1:42" ht="37.5">
      <c r="A23" s="62" t="s">
        <v>3</v>
      </c>
      <c r="B23" s="71" t="s">
        <v>25</v>
      </c>
      <c r="C23" s="51">
        <f t="shared" ref="C23:F23" si="38">SUM(C24:C25)</f>
        <v>2862.9</v>
      </c>
      <c r="D23" s="52">
        <f t="shared" si="38"/>
        <v>5294.357</v>
      </c>
      <c r="E23" s="27">
        <f t="shared" si="38"/>
        <v>2816.7000000000003</v>
      </c>
      <c r="F23" s="27">
        <f t="shared" si="38"/>
        <v>0</v>
      </c>
      <c r="G23" s="24">
        <f>SUM(G24,G25)</f>
        <v>2816.7000000000003</v>
      </c>
      <c r="H23" s="24">
        <f t="shared" ref="H23:M23" si="39">SUM(H24,H25)</f>
        <v>0</v>
      </c>
      <c r="I23" s="25">
        <f t="shared" si="39"/>
        <v>2816.7000000000003</v>
      </c>
      <c r="J23" s="25">
        <f t="shared" si="39"/>
        <v>29.666</v>
      </c>
      <c r="K23" s="25">
        <f>SUM(K24,K25)</f>
        <v>2846.366</v>
      </c>
      <c r="L23" s="26">
        <f t="shared" si="39"/>
        <v>1.5740000000000001</v>
      </c>
      <c r="M23" s="25">
        <f t="shared" si="39"/>
        <v>2847.94</v>
      </c>
      <c r="N23" s="27">
        <f>N24+N25</f>
        <v>2229.2999999999997</v>
      </c>
      <c r="O23" s="27">
        <f t="shared" ref="O23:P23" si="40">O24+O25</f>
        <v>-618.64000000000033</v>
      </c>
      <c r="P23" s="27">
        <f t="shared" si="40"/>
        <v>0</v>
      </c>
      <c r="Q23" s="28">
        <f>SUM(Q24,Q25)</f>
        <v>2229.2999999999997</v>
      </c>
      <c r="R23" s="28">
        <f t="shared" ref="R23:V23" si="41">SUM(R24,R25)</f>
        <v>0</v>
      </c>
      <c r="S23" s="28">
        <f t="shared" si="41"/>
        <v>2229.2999999999997</v>
      </c>
      <c r="T23" s="47">
        <f t="shared" si="41"/>
        <v>0</v>
      </c>
      <c r="U23" s="29">
        <f t="shared" si="41"/>
        <v>2229.2999999999997</v>
      </c>
      <c r="V23" s="29">
        <f t="shared" si="41"/>
        <v>2086.5</v>
      </c>
      <c r="W23" s="16"/>
      <c r="X23" s="48">
        <f>SUM(X24:X25)</f>
        <v>2086.5</v>
      </c>
      <c r="Y23" s="48">
        <f t="shared" ref="Y23:AP23" si="42">SUM(Y24:Y25)</f>
        <v>0</v>
      </c>
      <c r="Z23" s="48">
        <f t="shared" si="42"/>
        <v>2086.5</v>
      </c>
      <c r="AA23" s="48">
        <f t="shared" si="42"/>
        <v>-281.726</v>
      </c>
      <c r="AB23" s="48">
        <f t="shared" si="42"/>
        <v>1804.7740000000001</v>
      </c>
      <c r="AC23" s="48">
        <f t="shared" si="42"/>
        <v>1804.7</v>
      </c>
      <c r="AD23" s="48">
        <f t="shared" si="42"/>
        <v>1880.3000000000002</v>
      </c>
      <c r="AE23" s="48">
        <f t="shared" si="42"/>
        <v>75.526000000000025</v>
      </c>
      <c r="AF23" s="48">
        <f t="shared" si="42"/>
        <v>75.600000000000136</v>
      </c>
      <c r="AG23" s="48">
        <f t="shared" si="42"/>
        <v>0</v>
      </c>
      <c r="AH23" s="48">
        <f t="shared" si="42"/>
        <v>1880.3000000000002</v>
      </c>
      <c r="AI23" s="48">
        <f t="shared" si="42"/>
        <v>0</v>
      </c>
      <c r="AJ23" s="48">
        <f t="shared" si="42"/>
        <v>1880.3000000000002</v>
      </c>
      <c r="AK23" s="48">
        <f t="shared" si="42"/>
        <v>0</v>
      </c>
      <c r="AL23" s="48">
        <f t="shared" si="42"/>
        <v>1880.3000000000002</v>
      </c>
      <c r="AM23" s="48">
        <f t="shared" si="42"/>
        <v>0</v>
      </c>
      <c r="AN23" s="48">
        <f t="shared" si="42"/>
        <v>1880.3000000000002</v>
      </c>
      <c r="AO23" s="75">
        <f t="shared" si="42"/>
        <v>0</v>
      </c>
      <c r="AP23" s="48">
        <f t="shared" si="42"/>
        <v>1880.3000000000002</v>
      </c>
    </row>
    <row r="24" spans="1:42" ht="96.75" customHeight="1">
      <c r="A24" s="16" t="s">
        <v>37</v>
      </c>
      <c r="B24" s="72" t="s">
        <v>36</v>
      </c>
      <c r="C24" s="35">
        <v>2694.8</v>
      </c>
      <c r="D24" s="36">
        <v>4988.4570000000003</v>
      </c>
      <c r="E24" s="42">
        <v>2694.8</v>
      </c>
      <c r="F24" s="16"/>
      <c r="G24" s="38">
        <f t="shared" si="7"/>
        <v>2694.8</v>
      </c>
      <c r="H24" s="21"/>
      <c r="I24" s="39">
        <f t="shared" si="8"/>
        <v>2694.8</v>
      </c>
      <c r="J24" s="49"/>
      <c r="K24" s="39">
        <f t="shared" si="9"/>
        <v>2694.8</v>
      </c>
      <c r="L24" s="34"/>
      <c r="M24" s="53">
        <f>SUM(K24,L24)</f>
        <v>2694.8</v>
      </c>
      <c r="N24" s="42">
        <v>2120.6999999999998</v>
      </c>
      <c r="O24" s="43">
        <f t="shared" si="10"/>
        <v>-574.10000000000036</v>
      </c>
      <c r="P24" s="21"/>
      <c r="Q24" s="44">
        <f t="shared" si="11"/>
        <v>2120.6999999999998</v>
      </c>
      <c r="R24" s="21"/>
      <c r="S24" s="44">
        <f t="shared" si="19"/>
        <v>2120.6999999999998</v>
      </c>
      <c r="T24" s="34"/>
      <c r="U24" s="43">
        <f>SUM(S24,T24)</f>
        <v>2120.6999999999998</v>
      </c>
      <c r="V24" s="37">
        <v>1992</v>
      </c>
      <c r="W24" s="16"/>
      <c r="X24" s="37">
        <f t="shared" si="20"/>
        <v>1992</v>
      </c>
      <c r="Y24" s="21"/>
      <c r="Z24" s="46">
        <f t="shared" si="21"/>
        <v>1992</v>
      </c>
      <c r="AA24" s="34">
        <v>-303.67599999999999</v>
      </c>
      <c r="AB24" s="46">
        <f t="shared" si="30"/>
        <v>1688.3240000000001</v>
      </c>
      <c r="AC24" s="46">
        <v>1688.3</v>
      </c>
      <c r="AD24" s="37">
        <v>1763.9</v>
      </c>
      <c r="AE24" s="7">
        <f>SUM(AD24-AB24)</f>
        <v>75.576000000000022</v>
      </c>
      <c r="AF24" s="5">
        <f>SUM(AD24-AC24)</f>
        <v>75.600000000000136</v>
      </c>
      <c r="AG24" s="60"/>
      <c r="AH24" s="37">
        <f>SUM(AD24,AG24)</f>
        <v>1763.9</v>
      </c>
      <c r="AI24" s="60"/>
      <c r="AJ24" s="37">
        <f t="shared" si="22"/>
        <v>1763.9</v>
      </c>
      <c r="AK24" s="60"/>
      <c r="AL24" s="37">
        <f t="shared" si="23"/>
        <v>1763.9</v>
      </c>
      <c r="AM24" s="74"/>
      <c r="AN24" s="37">
        <f t="shared" si="24"/>
        <v>1763.9</v>
      </c>
      <c r="AO24" s="76"/>
      <c r="AP24" s="37">
        <f t="shared" si="32"/>
        <v>1763.9</v>
      </c>
    </row>
    <row r="25" spans="1:42" ht="63.75" customHeight="1">
      <c r="A25" s="16" t="s">
        <v>19</v>
      </c>
      <c r="B25" s="70" t="s">
        <v>18</v>
      </c>
      <c r="C25" s="35">
        <v>168.1</v>
      </c>
      <c r="D25" s="36">
        <v>305.89999999999998</v>
      </c>
      <c r="E25" s="42">
        <v>121.9</v>
      </c>
      <c r="F25" s="16"/>
      <c r="G25" s="38">
        <f t="shared" si="7"/>
        <v>121.9</v>
      </c>
      <c r="H25" s="21"/>
      <c r="I25" s="39">
        <f t="shared" si="8"/>
        <v>121.9</v>
      </c>
      <c r="J25" s="16">
        <v>29.666</v>
      </c>
      <c r="K25" s="39">
        <f t="shared" si="9"/>
        <v>151.566</v>
      </c>
      <c r="L25" s="50">
        <v>1.5740000000000001</v>
      </c>
      <c r="M25" s="53">
        <f>SUM(K25,L25)</f>
        <v>153.14000000000001</v>
      </c>
      <c r="N25" s="42">
        <v>108.6</v>
      </c>
      <c r="O25" s="43">
        <f t="shared" si="10"/>
        <v>-44.54000000000002</v>
      </c>
      <c r="P25" s="21"/>
      <c r="Q25" s="44">
        <f t="shared" si="11"/>
        <v>108.6</v>
      </c>
      <c r="R25" s="21"/>
      <c r="S25" s="44">
        <f t="shared" si="19"/>
        <v>108.6</v>
      </c>
      <c r="T25" s="34"/>
      <c r="U25" s="43">
        <f t="shared" ref="U25:U32" si="43">SUM(S25,T25)</f>
        <v>108.6</v>
      </c>
      <c r="V25" s="37">
        <v>94.5</v>
      </c>
      <c r="W25" s="16"/>
      <c r="X25" s="37">
        <f t="shared" si="20"/>
        <v>94.5</v>
      </c>
      <c r="Y25" s="21"/>
      <c r="Z25" s="46">
        <f t="shared" si="21"/>
        <v>94.5</v>
      </c>
      <c r="AA25" s="34">
        <v>21.95</v>
      </c>
      <c r="AB25" s="46">
        <f t="shared" si="30"/>
        <v>116.45</v>
      </c>
      <c r="AC25" s="46">
        <v>116.4</v>
      </c>
      <c r="AD25" s="37">
        <v>116.4</v>
      </c>
      <c r="AE25" s="7">
        <f>SUM(AD25-AB25)</f>
        <v>-4.9999999999997158E-2</v>
      </c>
      <c r="AF25" s="5">
        <f>SUM(AD25-AC25)</f>
        <v>0</v>
      </c>
      <c r="AG25" s="60"/>
      <c r="AH25" s="37">
        <f>SUM(AD25,AG25)</f>
        <v>116.4</v>
      </c>
      <c r="AI25" s="60"/>
      <c r="AJ25" s="37">
        <f t="shared" si="22"/>
        <v>116.4</v>
      </c>
      <c r="AK25" s="60"/>
      <c r="AL25" s="37">
        <f t="shared" si="23"/>
        <v>116.4</v>
      </c>
      <c r="AM25" s="74"/>
      <c r="AN25" s="37">
        <f t="shared" si="24"/>
        <v>116.4</v>
      </c>
      <c r="AO25" s="76"/>
      <c r="AP25" s="37">
        <f t="shared" si="32"/>
        <v>116.4</v>
      </c>
    </row>
    <row r="26" spans="1:42" ht="24.75" customHeight="1">
      <c r="A26" s="62" t="s">
        <v>7</v>
      </c>
      <c r="B26" s="71" t="s">
        <v>11</v>
      </c>
      <c r="C26" s="51">
        <f t="shared" ref="C26:F26" si="44">SUM(C27)</f>
        <v>79.8</v>
      </c>
      <c r="D26" s="52">
        <f t="shared" si="44"/>
        <v>794.25900000000001</v>
      </c>
      <c r="E26" s="27">
        <f t="shared" si="44"/>
        <v>603</v>
      </c>
      <c r="F26" s="27">
        <f t="shared" si="44"/>
        <v>0</v>
      </c>
      <c r="G26" s="24">
        <f>SUM(G27)</f>
        <v>603</v>
      </c>
      <c r="H26" s="24">
        <f t="shared" ref="H26:M26" si="45">SUM(H27)</f>
        <v>0</v>
      </c>
      <c r="I26" s="25">
        <f t="shared" si="45"/>
        <v>603</v>
      </c>
      <c r="J26" s="25">
        <f t="shared" si="45"/>
        <v>0</v>
      </c>
      <c r="K26" s="25">
        <f t="shared" si="45"/>
        <v>603</v>
      </c>
      <c r="L26" s="26">
        <f t="shared" si="45"/>
        <v>61.11</v>
      </c>
      <c r="M26" s="25">
        <f t="shared" si="45"/>
        <v>664.11</v>
      </c>
      <c r="N26" s="27">
        <f>N27</f>
        <v>507.5</v>
      </c>
      <c r="O26" s="27">
        <f t="shared" ref="O26:P26" si="46">O27</f>
        <v>-156.61000000000001</v>
      </c>
      <c r="P26" s="27">
        <f t="shared" si="46"/>
        <v>0</v>
      </c>
      <c r="Q26" s="28">
        <f>SUM(Q27)</f>
        <v>507.5</v>
      </c>
      <c r="R26" s="28">
        <f t="shared" ref="R26:AP26" si="47">SUM(R27)</f>
        <v>8160.5159999999996</v>
      </c>
      <c r="S26" s="28">
        <f t="shared" si="47"/>
        <v>8668.0159999999996</v>
      </c>
      <c r="T26" s="47">
        <f t="shared" si="47"/>
        <v>1915.8440000000001</v>
      </c>
      <c r="U26" s="29">
        <f t="shared" si="47"/>
        <v>10583.86</v>
      </c>
      <c r="V26" s="29">
        <f t="shared" si="47"/>
        <v>5306.1</v>
      </c>
      <c r="W26" s="29">
        <f t="shared" si="47"/>
        <v>5</v>
      </c>
      <c r="X26" s="29">
        <f t="shared" si="47"/>
        <v>5311.1</v>
      </c>
      <c r="Y26" s="29">
        <f t="shared" si="47"/>
        <v>0</v>
      </c>
      <c r="Z26" s="29">
        <f t="shared" si="47"/>
        <v>5311.1</v>
      </c>
      <c r="AA26" s="29">
        <f t="shared" si="47"/>
        <v>-5311.1</v>
      </c>
      <c r="AB26" s="29">
        <f t="shared" si="47"/>
        <v>0</v>
      </c>
      <c r="AC26" s="29">
        <f t="shared" si="47"/>
        <v>-508.5</v>
      </c>
      <c r="AD26" s="29">
        <f t="shared" si="47"/>
        <v>2169.5</v>
      </c>
      <c r="AE26" s="29">
        <f t="shared" si="47"/>
        <v>2169.5</v>
      </c>
      <c r="AF26" s="29">
        <f t="shared" si="47"/>
        <v>2678</v>
      </c>
      <c r="AG26" s="29">
        <f t="shared" si="47"/>
        <v>0</v>
      </c>
      <c r="AH26" s="29">
        <f t="shared" si="47"/>
        <v>2169.5</v>
      </c>
      <c r="AI26" s="29">
        <f t="shared" si="47"/>
        <v>-885.58399999999995</v>
      </c>
      <c r="AJ26" s="29">
        <f t="shared" si="47"/>
        <v>1283.9160000000002</v>
      </c>
      <c r="AK26" s="29">
        <f t="shared" si="47"/>
        <v>0</v>
      </c>
      <c r="AL26" s="29">
        <f t="shared" si="47"/>
        <v>1283.9160000000002</v>
      </c>
      <c r="AM26" s="29">
        <f t="shared" si="47"/>
        <v>0</v>
      </c>
      <c r="AN26" s="29">
        <f t="shared" si="47"/>
        <v>1283.9160000000002</v>
      </c>
      <c r="AO26" s="75">
        <f t="shared" si="47"/>
        <v>0</v>
      </c>
      <c r="AP26" s="29">
        <f t="shared" si="47"/>
        <v>1283.9160000000002</v>
      </c>
    </row>
    <row r="27" spans="1:42" ht="24.75" customHeight="1">
      <c r="A27" s="16" t="s">
        <v>8</v>
      </c>
      <c r="B27" s="70" t="s">
        <v>9</v>
      </c>
      <c r="C27" s="35">
        <v>79.8</v>
      </c>
      <c r="D27" s="36">
        <v>794.25900000000001</v>
      </c>
      <c r="E27" s="42">
        <v>603</v>
      </c>
      <c r="F27" s="16"/>
      <c r="G27" s="38">
        <f t="shared" si="7"/>
        <v>603</v>
      </c>
      <c r="H27" s="21"/>
      <c r="I27" s="39">
        <f t="shared" si="8"/>
        <v>603</v>
      </c>
      <c r="J27" s="49"/>
      <c r="K27" s="40">
        <f t="shared" si="9"/>
        <v>603</v>
      </c>
      <c r="L27" s="50">
        <v>61.11</v>
      </c>
      <c r="M27" s="41">
        <f>SUM(K27,L27)</f>
        <v>664.11</v>
      </c>
      <c r="N27" s="42">
        <v>507.5</v>
      </c>
      <c r="O27" s="43">
        <f t="shared" si="10"/>
        <v>-156.61000000000001</v>
      </c>
      <c r="P27" s="21"/>
      <c r="Q27" s="44">
        <f t="shared" si="11"/>
        <v>507.5</v>
      </c>
      <c r="R27" s="34">
        <v>8160.5159999999996</v>
      </c>
      <c r="S27" s="44">
        <f t="shared" si="19"/>
        <v>8668.0159999999996</v>
      </c>
      <c r="T27" s="34">
        <v>1915.8440000000001</v>
      </c>
      <c r="U27" s="43">
        <f t="shared" si="43"/>
        <v>10583.86</v>
      </c>
      <c r="V27" s="37">
        <v>5306.1</v>
      </c>
      <c r="W27" s="45">
        <v>5</v>
      </c>
      <c r="X27" s="37">
        <f t="shared" si="20"/>
        <v>5311.1</v>
      </c>
      <c r="Y27" s="21"/>
      <c r="Z27" s="46">
        <f t="shared" si="21"/>
        <v>5311.1</v>
      </c>
      <c r="AA27" s="50">
        <v>-5311.1</v>
      </c>
      <c r="AB27" s="46">
        <f t="shared" si="30"/>
        <v>0</v>
      </c>
      <c r="AC27" s="46">
        <v>-508.5</v>
      </c>
      <c r="AD27" s="37">
        <v>2169.5</v>
      </c>
      <c r="AE27" s="7">
        <f>SUM(AD27-AB27)</f>
        <v>2169.5</v>
      </c>
      <c r="AF27" s="5">
        <f>SUM(AD27-AC27)</f>
        <v>2678</v>
      </c>
      <c r="AG27" s="60"/>
      <c r="AH27" s="37">
        <f>SUM(AD27,AG27)</f>
        <v>2169.5</v>
      </c>
      <c r="AI27" s="16">
        <v>-885.58399999999995</v>
      </c>
      <c r="AJ27" s="37">
        <f t="shared" si="22"/>
        <v>1283.9160000000002</v>
      </c>
      <c r="AK27" s="60"/>
      <c r="AL27" s="37">
        <f t="shared" si="23"/>
        <v>1283.9160000000002</v>
      </c>
      <c r="AM27" s="74"/>
      <c r="AN27" s="37">
        <f t="shared" si="24"/>
        <v>1283.9160000000002</v>
      </c>
      <c r="AO27" s="76"/>
      <c r="AP27" s="37">
        <f t="shared" si="32"/>
        <v>1283.9160000000002</v>
      </c>
    </row>
    <row r="28" spans="1:42" ht="24.75" customHeight="1">
      <c r="A28" s="62" t="s">
        <v>59</v>
      </c>
      <c r="B28" s="71" t="s">
        <v>60</v>
      </c>
      <c r="C28" s="35"/>
      <c r="D28" s="36"/>
      <c r="E28" s="42"/>
      <c r="F28" s="16"/>
      <c r="G28" s="38"/>
      <c r="H28" s="21"/>
      <c r="I28" s="39"/>
      <c r="J28" s="49"/>
      <c r="K28" s="40"/>
      <c r="L28" s="50"/>
      <c r="M28" s="41"/>
      <c r="N28" s="42"/>
      <c r="O28" s="43"/>
      <c r="P28" s="21"/>
      <c r="Q28" s="44"/>
      <c r="R28" s="34"/>
      <c r="S28" s="44"/>
      <c r="T28" s="34"/>
      <c r="U28" s="43"/>
      <c r="V28" s="37"/>
      <c r="W28" s="45"/>
      <c r="X28" s="37"/>
      <c r="Y28" s="21"/>
      <c r="Z28" s="46"/>
      <c r="AA28" s="50"/>
      <c r="AB28" s="46"/>
      <c r="AC28" s="46"/>
      <c r="AD28" s="61">
        <f t="shared" ref="AD28:AP28" si="48">AD29</f>
        <v>0</v>
      </c>
      <c r="AE28" s="61">
        <f t="shared" si="48"/>
        <v>0</v>
      </c>
      <c r="AF28" s="61">
        <f t="shared" si="48"/>
        <v>0</v>
      </c>
      <c r="AG28" s="61">
        <f t="shared" si="48"/>
        <v>487.10341</v>
      </c>
      <c r="AH28" s="61">
        <f t="shared" si="48"/>
        <v>487.10341</v>
      </c>
      <c r="AI28" s="61">
        <f t="shared" si="48"/>
        <v>0</v>
      </c>
      <c r="AJ28" s="61">
        <f t="shared" si="48"/>
        <v>487.10341</v>
      </c>
      <c r="AK28" s="61">
        <f t="shared" si="48"/>
        <v>0</v>
      </c>
      <c r="AL28" s="61">
        <f t="shared" si="48"/>
        <v>487.10341</v>
      </c>
      <c r="AM28" s="61">
        <f t="shared" si="48"/>
        <v>0</v>
      </c>
      <c r="AN28" s="61">
        <f t="shared" si="48"/>
        <v>487.10341</v>
      </c>
      <c r="AO28" s="75">
        <f t="shared" si="48"/>
        <v>2.2069999999999999</v>
      </c>
      <c r="AP28" s="61">
        <f t="shared" si="48"/>
        <v>489.31040999999999</v>
      </c>
    </row>
    <row r="29" spans="1:42" ht="24.75" customHeight="1">
      <c r="A29" s="16" t="s">
        <v>61</v>
      </c>
      <c r="B29" s="70" t="s">
        <v>62</v>
      </c>
      <c r="C29" s="35"/>
      <c r="D29" s="36"/>
      <c r="E29" s="42"/>
      <c r="F29" s="16"/>
      <c r="G29" s="38"/>
      <c r="H29" s="21"/>
      <c r="I29" s="39"/>
      <c r="J29" s="49"/>
      <c r="K29" s="40"/>
      <c r="L29" s="50"/>
      <c r="M29" s="41"/>
      <c r="N29" s="42"/>
      <c r="O29" s="43"/>
      <c r="P29" s="21"/>
      <c r="Q29" s="44"/>
      <c r="R29" s="34"/>
      <c r="S29" s="44"/>
      <c r="T29" s="34"/>
      <c r="U29" s="43"/>
      <c r="V29" s="37"/>
      <c r="W29" s="45"/>
      <c r="X29" s="37"/>
      <c r="Y29" s="21"/>
      <c r="Z29" s="46"/>
      <c r="AA29" s="50"/>
      <c r="AB29" s="46"/>
      <c r="AC29" s="46"/>
      <c r="AD29" s="37">
        <v>0</v>
      </c>
      <c r="AE29" s="7"/>
      <c r="AF29" s="5"/>
      <c r="AG29" s="21">
        <v>487.10341</v>
      </c>
      <c r="AH29" s="37">
        <f>SUM(AD29,AG29)</f>
        <v>487.10341</v>
      </c>
      <c r="AI29" s="45"/>
      <c r="AJ29" s="37">
        <f t="shared" si="22"/>
        <v>487.10341</v>
      </c>
      <c r="AK29" s="60"/>
      <c r="AL29" s="37">
        <f t="shared" si="23"/>
        <v>487.10341</v>
      </c>
      <c r="AM29" s="74"/>
      <c r="AN29" s="37">
        <f t="shared" si="24"/>
        <v>487.10341</v>
      </c>
      <c r="AO29" s="76">
        <v>2.2069999999999999</v>
      </c>
      <c r="AP29" s="37">
        <f t="shared" si="32"/>
        <v>489.31040999999999</v>
      </c>
    </row>
    <row r="30" spans="1:42" ht="18.75" customHeight="1">
      <c r="A30" s="64" t="s">
        <v>23</v>
      </c>
      <c r="B30" s="73" t="s">
        <v>24</v>
      </c>
      <c r="C30" s="51">
        <f>SUM(C31:C31)</f>
        <v>100</v>
      </c>
      <c r="D30" s="52">
        <f>SUM(D31:D31)</f>
        <v>156.06800000000001</v>
      </c>
      <c r="E30" s="27">
        <f>SUM(E31:E31)</f>
        <v>200</v>
      </c>
      <c r="F30" s="27">
        <f>SUM(F31:F31)</f>
        <v>0</v>
      </c>
      <c r="G30" s="24" t="e">
        <f>SUM(#REF!,G31)</f>
        <v>#REF!</v>
      </c>
      <c r="H30" s="24" t="e">
        <f>SUM(#REF!,H31)</f>
        <v>#REF!</v>
      </c>
      <c r="I30" s="25" t="e">
        <f>SUM(#REF!,I31)</f>
        <v>#REF!</v>
      </c>
      <c r="J30" s="25" t="e">
        <f>SUM(#REF!,J31)</f>
        <v>#REF!</v>
      </c>
      <c r="K30" s="25" t="e">
        <f>SUM(#REF!,K31)</f>
        <v>#REF!</v>
      </c>
      <c r="L30" s="26" t="e">
        <f>SUM(#REF!,L31)</f>
        <v>#REF!</v>
      </c>
      <c r="M30" s="25" t="e">
        <f>SUM(#REF!,M31)</f>
        <v>#REF!</v>
      </c>
      <c r="N30" s="27">
        <f>SUM(N31)</f>
        <v>200</v>
      </c>
      <c r="O30" s="27">
        <f t="shared" ref="O30:P30" si="49">SUM(O31)</f>
        <v>-83.230000000000018</v>
      </c>
      <c r="P30" s="27">
        <f t="shared" si="49"/>
        <v>0</v>
      </c>
      <c r="Q30" s="28">
        <f>SUM(Q31)</f>
        <v>200</v>
      </c>
      <c r="R30" s="28">
        <f t="shared" ref="R30:V30" si="50">SUM(R31)</f>
        <v>0</v>
      </c>
      <c r="S30" s="28">
        <f t="shared" si="50"/>
        <v>200</v>
      </c>
      <c r="T30" s="47">
        <f t="shared" si="50"/>
        <v>0</v>
      </c>
      <c r="U30" s="29">
        <f t="shared" si="50"/>
        <v>200</v>
      </c>
      <c r="V30" s="29">
        <f t="shared" si="50"/>
        <v>200</v>
      </c>
      <c r="W30" s="16"/>
      <c r="X30" s="48">
        <f>SUM(X31)</f>
        <v>200</v>
      </c>
      <c r="Y30" s="48">
        <f t="shared" ref="Y30:AP30" si="51">SUM(Y31)</f>
        <v>0</v>
      </c>
      <c r="Z30" s="48">
        <f t="shared" si="51"/>
        <v>200</v>
      </c>
      <c r="AA30" s="48">
        <f t="shared" si="51"/>
        <v>30.792999999999999</v>
      </c>
      <c r="AB30" s="48">
        <f t="shared" si="51"/>
        <v>230.79300000000001</v>
      </c>
      <c r="AC30" s="48">
        <f t="shared" si="51"/>
        <v>230.7</v>
      </c>
      <c r="AD30" s="48">
        <f t="shared" si="51"/>
        <v>360</v>
      </c>
      <c r="AE30" s="48">
        <f t="shared" si="51"/>
        <v>129.20699999999999</v>
      </c>
      <c r="AF30" s="48">
        <f t="shared" si="51"/>
        <v>129.30000000000001</v>
      </c>
      <c r="AG30" s="48">
        <f t="shared" si="51"/>
        <v>0</v>
      </c>
      <c r="AH30" s="48">
        <f t="shared" si="51"/>
        <v>360</v>
      </c>
      <c r="AI30" s="48">
        <f t="shared" si="51"/>
        <v>0</v>
      </c>
      <c r="AJ30" s="48">
        <f t="shared" si="51"/>
        <v>360</v>
      </c>
      <c r="AK30" s="48">
        <f t="shared" si="51"/>
        <v>0</v>
      </c>
      <c r="AL30" s="48">
        <f t="shared" si="51"/>
        <v>360</v>
      </c>
      <c r="AM30" s="48">
        <f t="shared" si="51"/>
        <v>0</v>
      </c>
      <c r="AN30" s="48">
        <f t="shared" si="51"/>
        <v>360</v>
      </c>
      <c r="AO30" s="75">
        <f t="shared" si="51"/>
        <v>0</v>
      </c>
      <c r="AP30" s="48">
        <f t="shared" si="51"/>
        <v>360</v>
      </c>
    </row>
    <row r="31" spans="1:42" ht="57" customHeight="1">
      <c r="A31" s="65" t="s">
        <v>39</v>
      </c>
      <c r="B31" s="72" t="s">
        <v>38</v>
      </c>
      <c r="C31" s="35">
        <v>100</v>
      </c>
      <c r="D31" s="36">
        <v>156.06800000000001</v>
      </c>
      <c r="E31" s="42">
        <v>200</v>
      </c>
      <c r="F31" s="16"/>
      <c r="G31" s="38">
        <f t="shared" si="7"/>
        <v>200</v>
      </c>
      <c r="H31" s="21"/>
      <c r="I31" s="39">
        <f t="shared" si="8"/>
        <v>200</v>
      </c>
      <c r="J31" s="49"/>
      <c r="K31" s="53">
        <f t="shared" si="9"/>
        <v>200</v>
      </c>
      <c r="L31" s="50">
        <v>83.23</v>
      </c>
      <c r="M31" s="38">
        <f t="shared" ref="M31:M32" si="52">SUM(K31,L31)</f>
        <v>283.23</v>
      </c>
      <c r="N31" s="42">
        <v>200</v>
      </c>
      <c r="O31" s="43">
        <f t="shared" si="10"/>
        <v>-83.230000000000018</v>
      </c>
      <c r="P31" s="21"/>
      <c r="Q31" s="44">
        <f t="shared" si="11"/>
        <v>200</v>
      </c>
      <c r="R31" s="21"/>
      <c r="S31" s="44">
        <f t="shared" si="19"/>
        <v>200</v>
      </c>
      <c r="T31" s="34"/>
      <c r="U31" s="43">
        <f t="shared" si="43"/>
        <v>200</v>
      </c>
      <c r="V31" s="37">
        <v>200</v>
      </c>
      <c r="W31" s="16"/>
      <c r="X31" s="37">
        <f t="shared" si="20"/>
        <v>200</v>
      </c>
      <c r="Y31" s="21"/>
      <c r="Z31" s="46">
        <f t="shared" si="21"/>
        <v>200</v>
      </c>
      <c r="AA31" s="34">
        <v>30.792999999999999</v>
      </c>
      <c r="AB31" s="46">
        <f t="shared" si="30"/>
        <v>230.79300000000001</v>
      </c>
      <c r="AC31" s="46">
        <v>230.7</v>
      </c>
      <c r="AD31" s="37">
        <v>360</v>
      </c>
      <c r="AE31" s="7">
        <f>SUM(AD31-AB31)</f>
        <v>129.20699999999999</v>
      </c>
      <c r="AF31" s="5">
        <f>SUM(AD31-AC31)</f>
        <v>129.30000000000001</v>
      </c>
      <c r="AG31" s="60"/>
      <c r="AH31" s="37">
        <f>SUM(AD31,AG31)</f>
        <v>360</v>
      </c>
      <c r="AI31" s="60"/>
      <c r="AJ31" s="37">
        <f t="shared" si="22"/>
        <v>360</v>
      </c>
      <c r="AK31" s="60"/>
      <c r="AL31" s="37">
        <f t="shared" si="23"/>
        <v>360</v>
      </c>
      <c r="AM31" s="74"/>
      <c r="AN31" s="37">
        <f t="shared" si="24"/>
        <v>360</v>
      </c>
      <c r="AO31" s="76"/>
      <c r="AP31" s="37">
        <f t="shared" si="32"/>
        <v>360</v>
      </c>
    </row>
    <row r="32" spans="1:42" ht="21.75" customHeight="1">
      <c r="A32" s="62" t="s">
        <v>4</v>
      </c>
      <c r="B32" s="71" t="s">
        <v>43</v>
      </c>
      <c r="C32" s="51">
        <v>179.4</v>
      </c>
      <c r="D32" s="52">
        <v>179.4</v>
      </c>
      <c r="E32" s="27">
        <v>200</v>
      </c>
      <c r="F32" s="54"/>
      <c r="G32" s="24">
        <f t="shared" si="7"/>
        <v>200</v>
      </c>
      <c r="H32" s="21">
        <f>220.941+0.029</f>
        <v>220.97</v>
      </c>
      <c r="I32" s="25">
        <v>420.94099999999997</v>
      </c>
      <c r="J32" s="22">
        <v>34.973999999999997</v>
      </c>
      <c r="K32" s="55">
        <f t="shared" si="9"/>
        <v>455.91499999999996</v>
      </c>
      <c r="L32" s="34">
        <v>410.69499999999999</v>
      </c>
      <c r="M32" s="56">
        <f t="shared" si="52"/>
        <v>866.6099999999999</v>
      </c>
      <c r="N32" s="27">
        <v>500</v>
      </c>
      <c r="O32" s="27">
        <v>500</v>
      </c>
      <c r="P32" s="27"/>
      <c r="Q32" s="28">
        <f t="shared" si="11"/>
        <v>500</v>
      </c>
      <c r="R32" s="21"/>
      <c r="S32" s="44">
        <f t="shared" si="19"/>
        <v>500</v>
      </c>
      <c r="T32" s="34"/>
      <c r="U32" s="29">
        <f t="shared" si="43"/>
        <v>500</v>
      </c>
      <c r="V32" s="48">
        <v>300</v>
      </c>
      <c r="W32" s="16"/>
      <c r="X32" s="48">
        <f t="shared" si="20"/>
        <v>300</v>
      </c>
      <c r="Y32" s="57"/>
      <c r="Z32" s="58">
        <f t="shared" si="21"/>
        <v>300</v>
      </c>
      <c r="AA32" s="22">
        <v>204.13300000000001</v>
      </c>
      <c r="AB32" s="58">
        <f t="shared" si="30"/>
        <v>504.13300000000004</v>
      </c>
      <c r="AC32" s="58">
        <v>504.1</v>
      </c>
      <c r="AD32" s="48">
        <v>300</v>
      </c>
      <c r="AE32" s="8">
        <f>SUM(AD32-AB32)</f>
        <v>-204.13300000000004</v>
      </c>
      <c r="AF32" s="6">
        <f>SUM(AD32-AC32)</f>
        <v>-204.10000000000002</v>
      </c>
      <c r="AG32" s="60"/>
      <c r="AH32" s="48">
        <f>SUM(AD32,AG32)</f>
        <v>300</v>
      </c>
      <c r="AI32" s="60"/>
      <c r="AJ32" s="48">
        <f t="shared" si="22"/>
        <v>300</v>
      </c>
      <c r="AK32" s="60"/>
      <c r="AL32" s="48">
        <f t="shared" si="23"/>
        <v>300</v>
      </c>
      <c r="AM32" s="74"/>
      <c r="AN32" s="48">
        <f t="shared" si="24"/>
        <v>300</v>
      </c>
      <c r="AO32" s="75">
        <v>21.202000000000002</v>
      </c>
      <c r="AP32" s="48">
        <f t="shared" si="32"/>
        <v>321.202</v>
      </c>
    </row>
    <row r="33" spans="1:29">
      <c r="A33" s="2" t="s">
        <v>32</v>
      </c>
      <c r="AB33" s="9"/>
      <c r="AC33" s="9"/>
    </row>
    <row r="34" spans="1:29">
      <c r="B34" s="2" t="s">
        <v>32</v>
      </c>
      <c r="AB34" s="9"/>
      <c r="AC34" s="9"/>
    </row>
    <row r="36" spans="1:29">
      <c r="B36" s="2" t="s">
        <v>32</v>
      </c>
    </row>
  </sheetData>
  <mergeCells count="9">
    <mergeCell ref="A1:O1"/>
    <mergeCell ref="A2:O2"/>
    <mergeCell ref="A3:O3"/>
    <mergeCell ref="AB11:AC11"/>
    <mergeCell ref="AE11:AF11"/>
    <mergeCell ref="A8:I8"/>
    <mergeCell ref="B10:I10"/>
    <mergeCell ref="A4:B4"/>
    <mergeCell ref="A7:I7"/>
  </mergeCells>
  <pageMargins left="0.9055118110236221" right="0.78740157480314965" top="0.78740157480314965" bottom="0.78740157480314965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2024-08-16T05:48:56Z</cp:lastPrinted>
  <dcterms:created xsi:type="dcterms:W3CDTF">2001-12-21T04:25:37Z</dcterms:created>
  <dcterms:modified xsi:type="dcterms:W3CDTF">2024-09-02T03:42:41Z</dcterms:modified>
</cp:coreProperties>
</file>