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4\Проект бюджета на 2024-2026гг\Решение № 42-2023 от27.12.2023\"/>
    </mc:Choice>
  </mc:AlternateContent>
  <bookViews>
    <workbookView xWindow="-120" yWindow="-120" windowWidth="29040" windowHeight="15840"/>
  </bookViews>
  <sheets>
    <sheet name="2025-2026" sheetId="23" r:id="rId1"/>
  </sheets>
  <definedNames>
    <definedName name="_xlnm._FilterDatabase" localSheetId="0" hidden="1">'2025-2026'!$A$12:$BC$88</definedName>
    <definedName name="_xlnm.Print_Titles" localSheetId="0">'2025-2026'!$10:$11</definedName>
    <definedName name="_xlnm.Print_Area" localSheetId="0">'2025-2026'!$A$1:$BI$88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I88" i="23" l="1"/>
  <c r="BF26" i="23"/>
  <c r="AY26" i="23"/>
  <c r="AT26" i="23"/>
  <c r="AV26" i="23" s="1"/>
  <c r="AA26" i="23"/>
  <c r="AC26" i="23" s="1"/>
  <c r="AE26" i="23" s="1"/>
  <c r="AG26" i="23" s="1"/>
  <c r="AI26" i="23" s="1"/>
  <c r="AK26" i="23" s="1"/>
  <c r="AM26" i="23" s="1"/>
  <c r="AO26" i="23" s="1"/>
  <c r="AQ26" i="23" s="1"/>
  <c r="X26" i="23"/>
  <c r="BF19" i="23" l="1"/>
  <c r="BD79" i="23" l="1"/>
  <c r="BE79" i="23"/>
  <c r="BH79" i="23"/>
  <c r="BC73" i="23"/>
  <c r="BD73" i="23"/>
  <c r="BE73" i="23"/>
  <c r="BG73" i="23"/>
  <c r="BH73" i="23"/>
  <c r="BD53" i="23"/>
  <c r="BE53" i="23"/>
  <c r="BH53" i="23"/>
  <c r="BD29" i="23"/>
  <c r="BD28" i="23" s="1"/>
  <c r="BD16" i="23" s="1"/>
  <c r="BE29" i="23"/>
  <c r="BE28" i="23" s="1"/>
  <c r="BE16" i="23" s="1"/>
  <c r="BH29" i="23"/>
  <c r="BH28" i="23" s="1"/>
  <c r="BH16" i="23" s="1"/>
  <c r="BC14" i="23"/>
  <c r="BD14" i="23"/>
  <c r="BE14" i="23"/>
  <c r="BG14" i="23"/>
  <c r="BH14" i="23"/>
  <c r="BI20" i="23"/>
  <c r="BI25" i="23"/>
  <c r="BI30" i="23"/>
  <c r="BI31" i="23"/>
  <c r="BI32" i="23"/>
  <c r="BI34" i="23"/>
  <c r="BI35" i="23"/>
  <c r="BI36" i="23"/>
  <c r="BI37" i="23"/>
  <c r="BI38" i="23"/>
  <c r="BI39" i="23"/>
  <c r="BI40" i="23"/>
  <c r="BI43" i="23"/>
  <c r="BI44" i="23"/>
  <c r="BI45" i="23"/>
  <c r="BI49" i="23"/>
  <c r="BI50" i="23"/>
  <c r="BI52" i="23"/>
  <c r="BI54" i="23"/>
  <c r="BI55" i="23"/>
  <c r="BI56" i="23"/>
  <c r="BI57" i="23"/>
  <c r="BI58" i="23"/>
  <c r="BI59" i="23"/>
  <c r="BI60" i="23"/>
  <c r="BI61" i="23"/>
  <c r="BI62" i="23"/>
  <c r="BI63" i="23"/>
  <c r="BI64" i="23"/>
  <c r="BI65" i="23"/>
  <c r="BI66" i="23"/>
  <c r="BI67" i="23"/>
  <c r="BI68" i="23"/>
  <c r="BI70" i="23"/>
  <c r="BI71" i="23"/>
  <c r="BI72" i="23"/>
  <c r="BI76" i="23"/>
  <c r="BI85" i="23"/>
  <c r="BI86" i="23"/>
  <c r="BI87" i="23"/>
  <c r="BI15" i="23"/>
  <c r="BI14" i="23" s="1"/>
  <c r="BF20" i="23"/>
  <c r="BF24" i="23"/>
  <c r="BF25" i="23"/>
  <c r="BF30" i="23"/>
  <c r="BF31" i="23"/>
  <c r="BF32" i="23"/>
  <c r="BF34" i="23"/>
  <c r="BF35" i="23"/>
  <c r="BF36" i="23"/>
  <c r="BF37" i="23"/>
  <c r="BF38" i="23"/>
  <c r="BF39" i="23"/>
  <c r="BF40" i="23"/>
  <c r="BF43" i="23"/>
  <c r="BF44" i="23"/>
  <c r="BF45" i="23"/>
  <c r="BF49" i="23"/>
  <c r="BF50" i="23"/>
  <c r="BF52" i="23"/>
  <c r="BF54" i="23"/>
  <c r="BF55" i="23"/>
  <c r="BF56" i="23"/>
  <c r="BF57" i="23"/>
  <c r="BF58" i="23"/>
  <c r="BF59" i="23"/>
  <c r="BF60" i="23"/>
  <c r="BF61" i="23"/>
  <c r="BF62" i="23"/>
  <c r="BF63" i="23"/>
  <c r="BF64" i="23"/>
  <c r="BF65" i="23"/>
  <c r="BF66" i="23"/>
  <c r="BF67" i="23"/>
  <c r="BF68" i="23"/>
  <c r="BF70" i="23"/>
  <c r="BF71" i="23"/>
  <c r="BF72" i="23"/>
  <c r="BF76" i="23"/>
  <c r="BF85" i="23"/>
  <c r="BF86" i="23"/>
  <c r="BF87" i="23"/>
  <c r="BF88" i="23"/>
  <c r="BF15" i="23"/>
  <c r="BF14" i="23" s="1"/>
  <c r="AW73" i="23"/>
  <c r="AX73" i="23"/>
  <c r="AZ73" i="23"/>
  <c r="BA73" i="23"/>
  <c r="AW79" i="23"/>
  <c r="AX79" i="23"/>
  <c r="AZ79" i="23"/>
  <c r="BA79" i="23"/>
  <c r="AW53" i="23"/>
  <c r="AX53" i="23"/>
  <c r="AZ53" i="23"/>
  <c r="BA53" i="23"/>
  <c r="AW29" i="23"/>
  <c r="AW28" i="23" s="1"/>
  <c r="AW16" i="23" s="1"/>
  <c r="AX29" i="23"/>
  <c r="AX28" i="23" s="1"/>
  <c r="AX16" i="23" s="1"/>
  <c r="AZ29" i="23"/>
  <c r="AZ28" i="23" s="1"/>
  <c r="AZ16" i="23" s="1"/>
  <c r="BA29" i="23"/>
  <c r="BA28" i="23" s="1"/>
  <c r="BA16" i="23" s="1"/>
  <c r="AW14" i="23"/>
  <c r="AX14" i="23"/>
  <c r="AZ14" i="23"/>
  <c r="BA14" i="23"/>
  <c r="BI73" i="23" l="1"/>
  <c r="BF73" i="23"/>
  <c r="BE51" i="23"/>
  <c r="BE13" i="23" s="1"/>
  <c r="BE12" i="23" s="1"/>
  <c r="BH51" i="23"/>
  <c r="BH13" i="23" s="1"/>
  <c r="BH12" i="23" s="1"/>
  <c r="BD51" i="23"/>
  <c r="BD13" i="23" s="1"/>
  <c r="BD12" i="23" s="1"/>
  <c r="AW51" i="23"/>
  <c r="AZ51" i="23"/>
  <c r="BA51" i="23"/>
  <c r="AX51" i="23"/>
  <c r="AX13" i="23" s="1"/>
  <c r="AX12" i="23" s="1"/>
  <c r="AW13" i="23"/>
  <c r="AW12" i="23" s="1"/>
  <c r="AS14" i="23"/>
  <c r="AU14" i="23"/>
  <c r="AR14" i="23"/>
  <c r="H18" i="23"/>
  <c r="J18" i="23" s="1"/>
  <c r="Q18" i="23"/>
  <c r="S18" i="23" s="1"/>
  <c r="U18" i="23"/>
  <c r="W18" i="23" s="1"/>
  <c r="X18" i="23" s="1"/>
  <c r="AA18" i="23"/>
  <c r="AB18" i="23"/>
  <c r="AT18" i="23"/>
  <c r="AV18" i="23" s="1"/>
  <c r="BB18" i="23" s="1"/>
  <c r="BF18" i="23" s="1"/>
  <c r="AY18" i="23"/>
  <c r="BC18" i="23" s="1"/>
  <c r="BG18" i="23" s="1"/>
  <c r="BI18" i="23" s="1"/>
  <c r="AY86" i="23"/>
  <c r="AY87" i="23"/>
  <c r="AU79" i="23"/>
  <c r="AU29" i="23"/>
  <c r="AU28" i="23" s="1"/>
  <c r="AV25" i="23"/>
  <c r="AC18" i="23" l="1"/>
  <c r="AE18" i="23" s="1"/>
  <c r="AG18" i="23" s="1"/>
  <c r="AI18" i="23" s="1"/>
  <c r="AK18" i="23" s="1"/>
  <c r="AM18" i="23" s="1"/>
  <c r="AO18" i="23" s="1"/>
  <c r="AQ18" i="23" s="1"/>
  <c r="BC86" i="23"/>
  <c r="AT85" i="23"/>
  <c r="AV85" i="23" s="1"/>
  <c r="AT86" i="23"/>
  <c r="AV86" i="23" s="1"/>
  <c r="AS79" i="23"/>
  <c r="AS73" i="23"/>
  <c r="AS53" i="23"/>
  <c r="AS29" i="23"/>
  <c r="AS28" i="23" s="1"/>
  <c r="AS16" i="23" s="1"/>
  <c r="AY17" i="23"/>
  <c r="BC17" i="23" s="1"/>
  <c r="BG17" i="23" s="1"/>
  <c r="BI17" i="23" s="1"/>
  <c r="AY20" i="23"/>
  <c r="AY21" i="23"/>
  <c r="AY22" i="23"/>
  <c r="BC22" i="23" s="1"/>
  <c r="BG22" i="23" s="1"/>
  <c r="BI22" i="23" s="1"/>
  <c r="AY23" i="23"/>
  <c r="BC23" i="23" s="1"/>
  <c r="BG23" i="23" s="1"/>
  <c r="BI23" i="23" s="1"/>
  <c r="AY24" i="23"/>
  <c r="BC24" i="23" s="1"/>
  <c r="BG24" i="23" s="1"/>
  <c r="BI24" i="23" s="1"/>
  <c r="AY25" i="23"/>
  <c r="AY27" i="23"/>
  <c r="AY30" i="23"/>
  <c r="AY31" i="23"/>
  <c r="AY32" i="23"/>
  <c r="AY33" i="23"/>
  <c r="BC33" i="23" s="1"/>
  <c r="AY35" i="23"/>
  <c r="AY36" i="23"/>
  <c r="AY37" i="23"/>
  <c r="AY38" i="23"/>
  <c r="AY39" i="23"/>
  <c r="AY40" i="23"/>
  <c r="AY41" i="23"/>
  <c r="BC41" i="23" s="1"/>
  <c r="BG41" i="23" s="1"/>
  <c r="BI41" i="23" s="1"/>
  <c r="AY42" i="23"/>
  <c r="BC42" i="23" s="1"/>
  <c r="BG42" i="23" s="1"/>
  <c r="BI42" i="23" s="1"/>
  <c r="AY43" i="23"/>
  <c r="AY44" i="23"/>
  <c r="BC44" i="23" s="1"/>
  <c r="AY45" i="23"/>
  <c r="AY46" i="23"/>
  <c r="BC46" i="23" s="1"/>
  <c r="BG46" i="23" s="1"/>
  <c r="BI46" i="23" s="1"/>
  <c r="AY47" i="23"/>
  <c r="BC47" i="23" s="1"/>
  <c r="BG47" i="23" s="1"/>
  <c r="BI47" i="23" s="1"/>
  <c r="AY48" i="23"/>
  <c r="BC48" i="23" s="1"/>
  <c r="BG48" i="23" s="1"/>
  <c r="BI48" i="23" s="1"/>
  <c r="AY49" i="23"/>
  <c r="BC49" i="23" s="1"/>
  <c r="AY50" i="23"/>
  <c r="AY52" i="23"/>
  <c r="AY54" i="23"/>
  <c r="AY55" i="23"/>
  <c r="AY56" i="23"/>
  <c r="AY57" i="23"/>
  <c r="AY58" i="23"/>
  <c r="AY59" i="23"/>
  <c r="BC59" i="23" s="1"/>
  <c r="AY60" i="23"/>
  <c r="AY77" i="23"/>
  <c r="AY78" i="23"/>
  <c r="AY61" i="23"/>
  <c r="AY62" i="23"/>
  <c r="AY63" i="23"/>
  <c r="AY64" i="23"/>
  <c r="AY65" i="23"/>
  <c r="AY66" i="23"/>
  <c r="AY67" i="23"/>
  <c r="AY68" i="23"/>
  <c r="AY69" i="23"/>
  <c r="BC69" i="23" s="1"/>
  <c r="BG69" i="23" s="1"/>
  <c r="AY70" i="23"/>
  <c r="AY71" i="23"/>
  <c r="AY72" i="23"/>
  <c r="BC72" i="23" s="1"/>
  <c r="AY74" i="23"/>
  <c r="BC74" i="23" s="1"/>
  <c r="BG74" i="23" s="1"/>
  <c r="BI74" i="23" s="1"/>
  <c r="AY75" i="23"/>
  <c r="BC75" i="23" s="1"/>
  <c r="BG75" i="23" s="1"/>
  <c r="BI75" i="23" s="1"/>
  <c r="AY76" i="23"/>
  <c r="AY80" i="23"/>
  <c r="AY81" i="23"/>
  <c r="BC81" i="23" s="1"/>
  <c r="BG81" i="23" s="1"/>
  <c r="BI81" i="23" s="1"/>
  <c r="AY82" i="23"/>
  <c r="BC82" i="23" s="1"/>
  <c r="BG82" i="23" s="1"/>
  <c r="BI82" i="23" s="1"/>
  <c r="AY83" i="23"/>
  <c r="BC83" i="23" s="1"/>
  <c r="BG83" i="23" s="1"/>
  <c r="BI83" i="23" s="1"/>
  <c r="AY84" i="23"/>
  <c r="BC84" i="23" s="1"/>
  <c r="BG84" i="23" s="1"/>
  <c r="BI84" i="23" s="1"/>
  <c r="AY85" i="23"/>
  <c r="BC85" i="23" s="1"/>
  <c r="AY88" i="23"/>
  <c r="AY15" i="23"/>
  <c r="AY14" i="23" s="1"/>
  <c r="AT17" i="23"/>
  <c r="AV17" i="23" s="1"/>
  <c r="BB17" i="23" s="1"/>
  <c r="BF17" i="23" s="1"/>
  <c r="AT20" i="23"/>
  <c r="AV20" i="23" s="1"/>
  <c r="AT21" i="23"/>
  <c r="AV21" i="23" s="1"/>
  <c r="BB21" i="23" s="1"/>
  <c r="BF21" i="23" s="1"/>
  <c r="AT22" i="23"/>
  <c r="AV22" i="23" s="1"/>
  <c r="BB22" i="23" s="1"/>
  <c r="BF22" i="23" s="1"/>
  <c r="AT23" i="23"/>
  <c r="AV23" i="23" s="1"/>
  <c r="BB23" i="23" s="1"/>
  <c r="BF23" i="23" s="1"/>
  <c r="AT24" i="23"/>
  <c r="AV24" i="23" s="1"/>
  <c r="AT27" i="23"/>
  <c r="AV27" i="23" s="1"/>
  <c r="AT30" i="23"/>
  <c r="AV30" i="23" s="1"/>
  <c r="AT31" i="23"/>
  <c r="AV31" i="23" s="1"/>
  <c r="AT32" i="23"/>
  <c r="AV32" i="23" s="1"/>
  <c r="AT33" i="23"/>
  <c r="AV33" i="23" s="1"/>
  <c r="BB33" i="23" s="1"/>
  <c r="BF33" i="23" s="1"/>
  <c r="AT35" i="23"/>
  <c r="AV35" i="23" s="1"/>
  <c r="AT36" i="23"/>
  <c r="AV36" i="23" s="1"/>
  <c r="AT37" i="23"/>
  <c r="AV37" i="23" s="1"/>
  <c r="AT38" i="23"/>
  <c r="AV38" i="23" s="1"/>
  <c r="AT39" i="23"/>
  <c r="AV39" i="23" s="1"/>
  <c r="AT40" i="23"/>
  <c r="AV40" i="23" s="1"/>
  <c r="AT41" i="23"/>
  <c r="AV41" i="23" s="1"/>
  <c r="BB41" i="23" s="1"/>
  <c r="BF41" i="23" s="1"/>
  <c r="AT42" i="23"/>
  <c r="AV42" i="23" s="1"/>
  <c r="BB42" i="23" s="1"/>
  <c r="BF42" i="23" s="1"/>
  <c r="AT43" i="23"/>
  <c r="AV43" i="23" s="1"/>
  <c r="AT44" i="23"/>
  <c r="AV44" i="23" s="1"/>
  <c r="AT45" i="23"/>
  <c r="AV45" i="23" s="1"/>
  <c r="AT46" i="23"/>
  <c r="AV46" i="23" s="1"/>
  <c r="BB46" i="23" s="1"/>
  <c r="BF46" i="23" s="1"/>
  <c r="AT47" i="23"/>
  <c r="AV47" i="23" s="1"/>
  <c r="BB47" i="23" s="1"/>
  <c r="BF47" i="23" s="1"/>
  <c r="AT48" i="23"/>
  <c r="AV48" i="23" s="1"/>
  <c r="BB48" i="23" s="1"/>
  <c r="BF48" i="23" s="1"/>
  <c r="AT49" i="23"/>
  <c r="AV49" i="23" s="1"/>
  <c r="AT50" i="23"/>
  <c r="AV50" i="23" s="1"/>
  <c r="AT52" i="23"/>
  <c r="AV52" i="23" s="1"/>
  <c r="AT54" i="23"/>
  <c r="AV54" i="23" s="1"/>
  <c r="AT55" i="23"/>
  <c r="AV55" i="23" s="1"/>
  <c r="AT56" i="23"/>
  <c r="AV56" i="23" s="1"/>
  <c r="AT57" i="23"/>
  <c r="AV57" i="23" s="1"/>
  <c r="AT58" i="23"/>
  <c r="AV58" i="23" s="1"/>
  <c r="AT59" i="23"/>
  <c r="AV59" i="23" s="1"/>
  <c r="AT60" i="23"/>
  <c r="AV60" i="23" s="1"/>
  <c r="AT77" i="23"/>
  <c r="AV77" i="23" s="1"/>
  <c r="AT78" i="23"/>
  <c r="AV78" i="23" s="1"/>
  <c r="AT61" i="23"/>
  <c r="AV61" i="23" s="1"/>
  <c r="AT62" i="23"/>
  <c r="AV62" i="23" s="1"/>
  <c r="AT63" i="23"/>
  <c r="AV63" i="23" s="1"/>
  <c r="AT64" i="23"/>
  <c r="AV64" i="23" s="1"/>
  <c r="AT65" i="23"/>
  <c r="AV65" i="23" s="1"/>
  <c r="AT66" i="23"/>
  <c r="AV66" i="23" s="1"/>
  <c r="AT67" i="23"/>
  <c r="AV67" i="23" s="1"/>
  <c r="AT68" i="23"/>
  <c r="AV68" i="23" s="1"/>
  <c r="AT69" i="23"/>
  <c r="AV69" i="23" s="1"/>
  <c r="BB69" i="23" s="1"/>
  <c r="BF69" i="23" s="1"/>
  <c r="BF53" i="23" s="1"/>
  <c r="BF51" i="23" s="1"/>
  <c r="AT70" i="23"/>
  <c r="AV70" i="23" s="1"/>
  <c r="AT71" i="23"/>
  <c r="AV71" i="23" s="1"/>
  <c r="AT72" i="23"/>
  <c r="AV72" i="23" s="1"/>
  <c r="AT74" i="23"/>
  <c r="AV74" i="23" s="1"/>
  <c r="BB74" i="23" s="1"/>
  <c r="BF74" i="23" s="1"/>
  <c r="AT75" i="23"/>
  <c r="AV75" i="23" s="1"/>
  <c r="BB75" i="23" s="1"/>
  <c r="BF75" i="23" s="1"/>
  <c r="AT76" i="23"/>
  <c r="AV76" i="23" s="1"/>
  <c r="AT80" i="23"/>
  <c r="AV80" i="23" s="1"/>
  <c r="BB80" i="23" s="1"/>
  <c r="BF80" i="23" s="1"/>
  <c r="AT81" i="23"/>
  <c r="AV81" i="23" s="1"/>
  <c r="BB81" i="23" s="1"/>
  <c r="BF81" i="23" s="1"/>
  <c r="AT82" i="23"/>
  <c r="AV82" i="23" s="1"/>
  <c r="BB82" i="23" s="1"/>
  <c r="BF82" i="23" s="1"/>
  <c r="AT83" i="23"/>
  <c r="AV83" i="23" s="1"/>
  <c r="BB83" i="23" s="1"/>
  <c r="BF83" i="23" s="1"/>
  <c r="AT84" i="23"/>
  <c r="AV84" i="23" s="1"/>
  <c r="BB84" i="23" s="1"/>
  <c r="BF84" i="23" s="1"/>
  <c r="AT87" i="23"/>
  <c r="AV87" i="23" s="1"/>
  <c r="AT88" i="23"/>
  <c r="AV88" i="23" s="1"/>
  <c r="AT15" i="23"/>
  <c r="BF79" i="23" l="1"/>
  <c r="BG53" i="23"/>
  <c r="BG51" i="23" s="1"/>
  <c r="BI69" i="23"/>
  <c r="BI53" i="23" s="1"/>
  <c r="BI51" i="23" s="1"/>
  <c r="BC53" i="23"/>
  <c r="BC51" i="23" s="1"/>
  <c r="BF29" i="23"/>
  <c r="BF28" i="23" s="1"/>
  <c r="BF16" i="23" s="1"/>
  <c r="BF13" i="23" s="1"/>
  <c r="BF12" i="23" s="1"/>
  <c r="BG33" i="23"/>
  <c r="BC29" i="23"/>
  <c r="BC28" i="23" s="1"/>
  <c r="AV73" i="23"/>
  <c r="AY73" i="23"/>
  <c r="BB79" i="23"/>
  <c r="AV53" i="23"/>
  <c r="BB53" i="23"/>
  <c r="BB73" i="23"/>
  <c r="BB29" i="23"/>
  <c r="BB28" i="23" s="1"/>
  <c r="BB16" i="23" s="1"/>
  <c r="BC80" i="23"/>
  <c r="BC79" i="23" s="1"/>
  <c r="AY79" i="23"/>
  <c r="AY53" i="23"/>
  <c r="AY51" i="23" s="1"/>
  <c r="BA13" i="23"/>
  <c r="BA12" i="23" s="1"/>
  <c r="AZ13" i="23"/>
  <c r="AZ12" i="23" s="1"/>
  <c r="AY29" i="23"/>
  <c r="AY28" i="23" s="1"/>
  <c r="AY16" i="23" s="1"/>
  <c r="BC21" i="23"/>
  <c r="AV15" i="23"/>
  <c r="AT14" i="23"/>
  <c r="AV79" i="23"/>
  <c r="AV29" i="23"/>
  <c r="AV28" i="23" s="1"/>
  <c r="AS51" i="23"/>
  <c r="AS13" i="23" s="1"/>
  <c r="AS12" i="23" s="1"/>
  <c r="AU16" i="23"/>
  <c r="AU13" i="23" s="1"/>
  <c r="AU12" i="23" s="1"/>
  <c r="AT73" i="23"/>
  <c r="AT79" i="23"/>
  <c r="AT53" i="23"/>
  <c r="AT29" i="23"/>
  <c r="BC16" i="23" l="1"/>
  <c r="BC13" i="23" s="1"/>
  <c r="BC12" i="23" s="1"/>
  <c r="BG29" i="23"/>
  <c r="BG28" i="23" s="1"/>
  <c r="BI33" i="23"/>
  <c r="BI29" i="23" s="1"/>
  <c r="BI28" i="23" s="1"/>
  <c r="AV51" i="23"/>
  <c r="BB51" i="23"/>
  <c r="AV14" i="23"/>
  <c r="BB14" i="23"/>
  <c r="AY13" i="23"/>
  <c r="AY12" i="23" s="1"/>
  <c r="BG80" i="23"/>
  <c r="BG21" i="23"/>
  <c r="BI21" i="23" s="1"/>
  <c r="AT28" i="23"/>
  <c r="AT51" i="23"/>
  <c r="AR79" i="23"/>
  <c r="BI80" i="23" l="1"/>
  <c r="BI79" i="23" s="1"/>
  <c r="BG79" i="23"/>
  <c r="BG16" i="23"/>
  <c r="BI16" i="23"/>
  <c r="BB13" i="23"/>
  <c r="BB12" i="23" s="1"/>
  <c r="AT16" i="23"/>
  <c r="AT13" i="23" s="1"/>
  <c r="AT12" i="23" s="1"/>
  <c r="AV16" i="23"/>
  <c r="AV13" i="23" s="1"/>
  <c r="AV12" i="23" s="1"/>
  <c r="AR73" i="23"/>
  <c r="AR53" i="23"/>
  <c r="AR29" i="23"/>
  <c r="AR28" i="23" s="1"/>
  <c r="AR16" i="23" s="1"/>
  <c r="BI13" i="23" l="1"/>
  <c r="BI12" i="23" s="1"/>
  <c r="BG13" i="23"/>
  <c r="BG12" i="23" s="1"/>
  <c r="AR51" i="23"/>
  <c r="AR13" i="23" l="1"/>
  <c r="AR12" i="23" s="1"/>
  <c r="AP79" i="23"/>
  <c r="AP73" i="23"/>
  <c r="AP53" i="23"/>
  <c r="AP29" i="23"/>
  <c r="AP28" i="23" s="1"/>
  <c r="AP16" i="23" s="1"/>
  <c r="AP14" i="23"/>
  <c r="AO84" i="23"/>
  <c r="AQ84" i="23" s="1"/>
  <c r="AP51" i="23" l="1"/>
  <c r="AP13" i="23" s="1"/>
  <c r="AP12" i="23" s="1"/>
  <c r="AN79" i="23"/>
  <c r="AN73" i="23"/>
  <c r="AN53" i="23"/>
  <c r="AN29" i="23"/>
  <c r="AN28" i="23" s="1"/>
  <c r="AN16" i="23" s="1"/>
  <c r="AN14" i="23"/>
  <c r="AK24" i="23"/>
  <c r="AM24" i="23" s="1"/>
  <c r="AO24" i="23" s="1"/>
  <c r="AQ24" i="23" s="1"/>
  <c r="AL79" i="23"/>
  <c r="AL73" i="23"/>
  <c r="AL53" i="23"/>
  <c r="AL29" i="23"/>
  <c r="AL28" i="23" s="1"/>
  <c r="AL16" i="23" s="1"/>
  <c r="AL14" i="23"/>
  <c r="AJ14" i="23"/>
  <c r="AN51" i="23" l="1"/>
  <c r="AN13" i="23" s="1"/>
  <c r="AN12" i="23" s="1"/>
  <c r="AL51" i="23"/>
  <c r="AL13" i="23" s="1"/>
  <c r="AL12" i="23" s="1"/>
  <c r="AK83" i="23"/>
  <c r="AM83" i="23" s="1"/>
  <c r="AO83" i="23" s="1"/>
  <c r="AQ83" i="23" s="1"/>
  <c r="AJ79" i="23"/>
  <c r="AJ73" i="23"/>
  <c r="AJ53" i="23"/>
  <c r="AJ29" i="23"/>
  <c r="AJ28" i="23" s="1"/>
  <c r="AJ16" i="23" s="1"/>
  <c r="AH73" i="23"/>
  <c r="AH79" i="23"/>
  <c r="AH53" i="23"/>
  <c r="AH29" i="23"/>
  <c r="AH28" i="23" s="1"/>
  <c r="AH16" i="23" s="1"/>
  <c r="AH14" i="23"/>
  <c r="AJ51" i="23" l="1"/>
  <c r="AJ13" i="23" s="1"/>
  <c r="AJ12" i="23" s="1"/>
  <c r="AH51" i="23"/>
  <c r="AH13" i="23" s="1"/>
  <c r="AH12" i="23" s="1"/>
  <c r="AF79" i="23"/>
  <c r="AG82" i="23"/>
  <c r="AI82" i="23" s="1"/>
  <c r="AK82" i="23" s="1"/>
  <c r="AM82" i="23" s="1"/>
  <c r="AO82" i="23" s="1"/>
  <c r="AQ82" i="23" s="1"/>
  <c r="AG81" i="23"/>
  <c r="AI81" i="23" s="1"/>
  <c r="AK81" i="23" s="1"/>
  <c r="AM81" i="23" s="1"/>
  <c r="AO81" i="23" s="1"/>
  <c r="AQ81" i="23" s="1"/>
  <c r="AG80" i="23"/>
  <c r="AI80" i="23" s="1"/>
  <c r="AK80" i="23" l="1"/>
  <c r="AF73" i="23"/>
  <c r="AF53" i="23"/>
  <c r="AF29" i="23"/>
  <c r="AF28" i="23" s="1"/>
  <c r="AF16" i="23" s="1"/>
  <c r="AF14" i="23"/>
  <c r="AM80" i="23" l="1"/>
  <c r="AO80" i="23" s="1"/>
  <c r="AQ80" i="23" s="1"/>
  <c r="AF51" i="23"/>
  <c r="AF13" i="23" s="1"/>
  <c r="AF12" i="23" s="1"/>
  <c r="AE74" i="23"/>
  <c r="AG74" i="23" s="1"/>
  <c r="AI74" i="23" s="1"/>
  <c r="AK74" i="23" s="1"/>
  <c r="AM74" i="23" s="1"/>
  <c r="AO74" i="23" s="1"/>
  <c r="AQ74" i="23" s="1"/>
  <c r="AD79" i="23" l="1"/>
  <c r="AD73" i="23"/>
  <c r="AD53" i="23"/>
  <c r="AD29" i="23"/>
  <c r="AD28" i="23" s="1"/>
  <c r="AD16" i="23" s="1"/>
  <c r="AD14" i="23"/>
  <c r="AA88" i="23"/>
  <c r="AD51" i="23" l="1"/>
  <c r="AD13" i="23" s="1"/>
  <c r="AD12" i="23" s="1"/>
  <c r="AB21" i="23" l="1"/>
  <c r="AC21" i="23" s="1"/>
  <c r="AE21" i="23" s="1"/>
  <c r="AG21" i="23" s="1"/>
  <c r="AI21" i="23" s="1"/>
  <c r="AK21" i="23" s="1"/>
  <c r="AM21" i="23" s="1"/>
  <c r="AO21" i="23" s="1"/>
  <c r="AQ21" i="23" s="1"/>
  <c r="AB79" i="23" l="1"/>
  <c r="AB73" i="23"/>
  <c r="AB53" i="23"/>
  <c r="AB29" i="23"/>
  <c r="AB28" i="23" s="1"/>
  <c r="AB16" i="23" s="1"/>
  <c r="AB14" i="23"/>
  <c r="Z53" i="23"/>
  <c r="Z73" i="23"/>
  <c r="Z79" i="23"/>
  <c r="Z29" i="23"/>
  <c r="Z28" i="23" s="1"/>
  <c r="Z16" i="23" s="1"/>
  <c r="Z14" i="23"/>
  <c r="AA27" i="23"/>
  <c r="AC27" i="23" s="1"/>
  <c r="AE27" i="23" s="1"/>
  <c r="AG27" i="23" s="1"/>
  <c r="AI27" i="23" s="1"/>
  <c r="AK27" i="23" s="1"/>
  <c r="AM27" i="23" s="1"/>
  <c r="AO27" i="23" s="1"/>
  <c r="AQ27" i="23" s="1"/>
  <c r="AA30" i="23"/>
  <c r="AC30" i="23" s="1"/>
  <c r="AE30" i="23" s="1"/>
  <c r="AG30" i="23" s="1"/>
  <c r="AI30" i="23" s="1"/>
  <c r="AK30" i="23" s="1"/>
  <c r="AM30" i="23" s="1"/>
  <c r="AO30" i="23" s="1"/>
  <c r="AQ30" i="23" s="1"/>
  <c r="AA31" i="23"/>
  <c r="AC31" i="23" s="1"/>
  <c r="AE31" i="23" s="1"/>
  <c r="AG31" i="23" s="1"/>
  <c r="AI31" i="23" s="1"/>
  <c r="AK31" i="23" s="1"/>
  <c r="AM31" i="23" s="1"/>
  <c r="AO31" i="23" s="1"/>
  <c r="AQ31" i="23" s="1"/>
  <c r="AA32" i="23"/>
  <c r="AC32" i="23" s="1"/>
  <c r="AE32" i="23" s="1"/>
  <c r="AG32" i="23" s="1"/>
  <c r="AI32" i="23" s="1"/>
  <c r="AK32" i="23" s="1"/>
  <c r="AM32" i="23" s="1"/>
  <c r="AO32" i="23" s="1"/>
  <c r="AQ32" i="23" s="1"/>
  <c r="AA33" i="23"/>
  <c r="AC33" i="23" s="1"/>
  <c r="AE33" i="23" s="1"/>
  <c r="AG33" i="23" s="1"/>
  <c r="AI33" i="23" s="1"/>
  <c r="AK33" i="23" s="1"/>
  <c r="AM33" i="23" s="1"/>
  <c r="AO33" i="23" s="1"/>
  <c r="AQ33" i="23" s="1"/>
  <c r="AA35" i="23"/>
  <c r="AC35" i="23" s="1"/>
  <c r="AE35" i="23" s="1"/>
  <c r="AG35" i="23" s="1"/>
  <c r="AI35" i="23" s="1"/>
  <c r="AK35" i="23" s="1"/>
  <c r="AA36" i="23"/>
  <c r="AC36" i="23" s="1"/>
  <c r="AE36" i="23" s="1"/>
  <c r="AG36" i="23" s="1"/>
  <c r="AI36" i="23" s="1"/>
  <c r="AK36" i="23" s="1"/>
  <c r="AM36" i="23" s="1"/>
  <c r="AO36" i="23" s="1"/>
  <c r="AQ36" i="23" s="1"/>
  <c r="AA37" i="23"/>
  <c r="AC37" i="23" s="1"/>
  <c r="AE37" i="23" s="1"/>
  <c r="AG37" i="23" s="1"/>
  <c r="AI37" i="23" s="1"/>
  <c r="AK37" i="23" s="1"/>
  <c r="AM37" i="23" s="1"/>
  <c r="AO37" i="23" s="1"/>
  <c r="AQ37" i="23" s="1"/>
  <c r="AA38" i="23"/>
  <c r="AC38" i="23" s="1"/>
  <c r="AE38" i="23" s="1"/>
  <c r="AG38" i="23" s="1"/>
  <c r="AI38" i="23" s="1"/>
  <c r="AK38" i="23" s="1"/>
  <c r="AM38" i="23" s="1"/>
  <c r="AO38" i="23" s="1"/>
  <c r="AQ38" i="23" s="1"/>
  <c r="AA39" i="23"/>
  <c r="AC39" i="23" s="1"/>
  <c r="AE39" i="23" s="1"/>
  <c r="AG39" i="23" s="1"/>
  <c r="AI39" i="23" s="1"/>
  <c r="AK39" i="23" s="1"/>
  <c r="AM39" i="23" s="1"/>
  <c r="AO39" i="23" s="1"/>
  <c r="AQ39" i="23" s="1"/>
  <c r="AA40" i="23"/>
  <c r="AC40" i="23" s="1"/>
  <c r="AE40" i="23" s="1"/>
  <c r="AG40" i="23" s="1"/>
  <c r="AI40" i="23" s="1"/>
  <c r="AK40" i="23" s="1"/>
  <c r="AM40" i="23" s="1"/>
  <c r="AO40" i="23" s="1"/>
  <c r="AQ40" i="23" s="1"/>
  <c r="AA41" i="23"/>
  <c r="AC41" i="23" s="1"/>
  <c r="AE41" i="23" s="1"/>
  <c r="AG41" i="23" s="1"/>
  <c r="AI41" i="23" s="1"/>
  <c r="AK41" i="23" s="1"/>
  <c r="AM41" i="23" s="1"/>
  <c r="AO41" i="23" s="1"/>
  <c r="AQ41" i="23" s="1"/>
  <c r="AA42" i="23"/>
  <c r="AC42" i="23" s="1"/>
  <c r="AE42" i="23" s="1"/>
  <c r="AG42" i="23" s="1"/>
  <c r="AI42" i="23" s="1"/>
  <c r="AK42" i="23" s="1"/>
  <c r="AM42" i="23" s="1"/>
  <c r="AO42" i="23" s="1"/>
  <c r="AQ42" i="23" s="1"/>
  <c r="AA43" i="23"/>
  <c r="AC43" i="23" s="1"/>
  <c r="AE43" i="23" s="1"/>
  <c r="AG43" i="23" s="1"/>
  <c r="AI43" i="23" s="1"/>
  <c r="AK43" i="23" s="1"/>
  <c r="AM43" i="23" s="1"/>
  <c r="AO43" i="23" s="1"/>
  <c r="AQ43" i="23" s="1"/>
  <c r="AA44" i="23"/>
  <c r="AC44" i="23" s="1"/>
  <c r="AE44" i="23" s="1"/>
  <c r="AG44" i="23" s="1"/>
  <c r="AI44" i="23" s="1"/>
  <c r="AK44" i="23" s="1"/>
  <c r="AM44" i="23" s="1"/>
  <c r="AO44" i="23" s="1"/>
  <c r="AQ44" i="23" s="1"/>
  <c r="AA45" i="23"/>
  <c r="AC45" i="23" s="1"/>
  <c r="AE45" i="23" s="1"/>
  <c r="AG45" i="23" s="1"/>
  <c r="AI45" i="23" s="1"/>
  <c r="AK45" i="23" s="1"/>
  <c r="AM45" i="23" s="1"/>
  <c r="AO45" i="23" s="1"/>
  <c r="AQ45" i="23" s="1"/>
  <c r="AA46" i="23"/>
  <c r="AC46" i="23" s="1"/>
  <c r="AE46" i="23" s="1"/>
  <c r="AG46" i="23" s="1"/>
  <c r="AI46" i="23" s="1"/>
  <c r="AK46" i="23" s="1"/>
  <c r="AM46" i="23" s="1"/>
  <c r="AO46" i="23" s="1"/>
  <c r="AQ46" i="23" s="1"/>
  <c r="AA47" i="23"/>
  <c r="AC47" i="23" s="1"/>
  <c r="AE47" i="23" s="1"/>
  <c r="AG47" i="23" s="1"/>
  <c r="AI47" i="23" s="1"/>
  <c r="AK47" i="23" s="1"/>
  <c r="AM47" i="23" s="1"/>
  <c r="AO47" i="23" s="1"/>
  <c r="AQ47" i="23" s="1"/>
  <c r="AA48" i="23"/>
  <c r="AC48" i="23" s="1"/>
  <c r="AE48" i="23" s="1"/>
  <c r="AG48" i="23" s="1"/>
  <c r="AI48" i="23" s="1"/>
  <c r="AK48" i="23" s="1"/>
  <c r="AM48" i="23" s="1"/>
  <c r="AO48" i="23" s="1"/>
  <c r="AQ48" i="23" s="1"/>
  <c r="AA50" i="23"/>
  <c r="AC50" i="23" s="1"/>
  <c r="AE50" i="23" s="1"/>
  <c r="AG50" i="23" s="1"/>
  <c r="AI50" i="23" s="1"/>
  <c r="AK50" i="23" s="1"/>
  <c r="AM50" i="23" s="1"/>
  <c r="AO50" i="23" s="1"/>
  <c r="AQ50" i="23" s="1"/>
  <c r="AA49" i="23"/>
  <c r="AC49" i="23" s="1"/>
  <c r="AE49" i="23" s="1"/>
  <c r="AG49" i="23" s="1"/>
  <c r="AI49" i="23" s="1"/>
  <c r="AK49" i="23" s="1"/>
  <c r="AM49" i="23" s="1"/>
  <c r="AO49" i="23" s="1"/>
  <c r="AQ49" i="23" s="1"/>
  <c r="AA52" i="23"/>
  <c r="AA54" i="23"/>
  <c r="AC54" i="23" s="1"/>
  <c r="AE54" i="23" s="1"/>
  <c r="AG54" i="23" s="1"/>
  <c r="AI54" i="23" s="1"/>
  <c r="AK54" i="23" s="1"/>
  <c r="AA55" i="23"/>
  <c r="AC55" i="23" s="1"/>
  <c r="AE55" i="23" s="1"/>
  <c r="AG55" i="23" s="1"/>
  <c r="AI55" i="23" s="1"/>
  <c r="AK55" i="23" s="1"/>
  <c r="AM55" i="23" s="1"/>
  <c r="AO55" i="23" s="1"/>
  <c r="AQ55" i="23" s="1"/>
  <c r="AA56" i="23"/>
  <c r="AC56" i="23" s="1"/>
  <c r="AE56" i="23" s="1"/>
  <c r="AG56" i="23" s="1"/>
  <c r="AI56" i="23" s="1"/>
  <c r="AK56" i="23" s="1"/>
  <c r="AM56" i="23" s="1"/>
  <c r="AO56" i="23" s="1"/>
  <c r="AQ56" i="23" s="1"/>
  <c r="AA57" i="23"/>
  <c r="AC57" i="23" s="1"/>
  <c r="AE57" i="23" s="1"/>
  <c r="AG57" i="23" s="1"/>
  <c r="AI57" i="23" s="1"/>
  <c r="AK57" i="23" s="1"/>
  <c r="AM57" i="23" s="1"/>
  <c r="AO57" i="23" s="1"/>
  <c r="AQ57" i="23" s="1"/>
  <c r="AA58" i="23"/>
  <c r="AC58" i="23" s="1"/>
  <c r="AE58" i="23" s="1"/>
  <c r="AG58" i="23" s="1"/>
  <c r="AI58" i="23" s="1"/>
  <c r="AK58" i="23" s="1"/>
  <c r="AM58" i="23" s="1"/>
  <c r="AO58" i="23" s="1"/>
  <c r="AQ58" i="23" s="1"/>
  <c r="AA59" i="23"/>
  <c r="AC59" i="23" s="1"/>
  <c r="AE59" i="23" s="1"/>
  <c r="AG59" i="23" s="1"/>
  <c r="AI59" i="23" s="1"/>
  <c r="AK59" i="23" s="1"/>
  <c r="AM59" i="23" s="1"/>
  <c r="AO59" i="23" s="1"/>
  <c r="AQ59" i="23" s="1"/>
  <c r="AA60" i="23"/>
  <c r="AC60" i="23" s="1"/>
  <c r="AE60" i="23" s="1"/>
  <c r="AG60" i="23" s="1"/>
  <c r="AI60" i="23" s="1"/>
  <c r="AK60" i="23" s="1"/>
  <c r="AM60" i="23" s="1"/>
  <c r="AO60" i="23" s="1"/>
  <c r="AQ60" i="23" s="1"/>
  <c r="AA61" i="23"/>
  <c r="AC61" i="23" s="1"/>
  <c r="AE61" i="23" s="1"/>
  <c r="AG61" i="23" s="1"/>
  <c r="AI61" i="23" s="1"/>
  <c r="AK61" i="23" s="1"/>
  <c r="AM61" i="23" s="1"/>
  <c r="AO61" i="23" s="1"/>
  <c r="AQ61" i="23" s="1"/>
  <c r="AA62" i="23"/>
  <c r="AC62" i="23" s="1"/>
  <c r="AE62" i="23" s="1"/>
  <c r="AG62" i="23" s="1"/>
  <c r="AI62" i="23" s="1"/>
  <c r="AK62" i="23" s="1"/>
  <c r="AM62" i="23" s="1"/>
  <c r="AO62" i="23" s="1"/>
  <c r="AQ62" i="23" s="1"/>
  <c r="AA63" i="23"/>
  <c r="AC63" i="23" s="1"/>
  <c r="AE63" i="23" s="1"/>
  <c r="AG63" i="23" s="1"/>
  <c r="AI63" i="23" s="1"/>
  <c r="AK63" i="23" s="1"/>
  <c r="AM63" i="23" s="1"/>
  <c r="AO63" i="23" s="1"/>
  <c r="AQ63" i="23" s="1"/>
  <c r="AA64" i="23"/>
  <c r="AC64" i="23" s="1"/>
  <c r="AE64" i="23" s="1"/>
  <c r="AG64" i="23" s="1"/>
  <c r="AI64" i="23" s="1"/>
  <c r="AK64" i="23" s="1"/>
  <c r="AM64" i="23" s="1"/>
  <c r="AO64" i="23" s="1"/>
  <c r="AQ64" i="23" s="1"/>
  <c r="AA65" i="23"/>
  <c r="AC65" i="23" s="1"/>
  <c r="AE65" i="23" s="1"/>
  <c r="AG65" i="23" s="1"/>
  <c r="AI65" i="23" s="1"/>
  <c r="AK65" i="23" s="1"/>
  <c r="AM65" i="23" s="1"/>
  <c r="AO65" i="23" s="1"/>
  <c r="AQ65" i="23" s="1"/>
  <c r="AA66" i="23"/>
  <c r="AC66" i="23" s="1"/>
  <c r="AE66" i="23" s="1"/>
  <c r="AG66" i="23" s="1"/>
  <c r="AI66" i="23" s="1"/>
  <c r="AK66" i="23" s="1"/>
  <c r="AM66" i="23" s="1"/>
  <c r="AO66" i="23" s="1"/>
  <c r="AQ66" i="23" s="1"/>
  <c r="AA67" i="23"/>
  <c r="AC67" i="23" s="1"/>
  <c r="AE67" i="23" s="1"/>
  <c r="AG67" i="23" s="1"/>
  <c r="AI67" i="23" s="1"/>
  <c r="AK67" i="23" s="1"/>
  <c r="AM67" i="23" s="1"/>
  <c r="AO67" i="23" s="1"/>
  <c r="AQ67" i="23" s="1"/>
  <c r="AA68" i="23"/>
  <c r="AC68" i="23" s="1"/>
  <c r="AE68" i="23" s="1"/>
  <c r="AG68" i="23" s="1"/>
  <c r="AI68" i="23" s="1"/>
  <c r="AK68" i="23" s="1"/>
  <c r="AM68" i="23" s="1"/>
  <c r="AO68" i="23" s="1"/>
  <c r="AQ68" i="23" s="1"/>
  <c r="AA69" i="23"/>
  <c r="AC69" i="23" s="1"/>
  <c r="AE69" i="23" s="1"/>
  <c r="AG69" i="23" s="1"/>
  <c r="AI69" i="23" s="1"/>
  <c r="AK69" i="23" s="1"/>
  <c r="AM69" i="23" s="1"/>
  <c r="AO69" i="23" s="1"/>
  <c r="AQ69" i="23" s="1"/>
  <c r="AA70" i="23"/>
  <c r="AC70" i="23" s="1"/>
  <c r="AE70" i="23" s="1"/>
  <c r="AG70" i="23" s="1"/>
  <c r="AI70" i="23" s="1"/>
  <c r="AK70" i="23" s="1"/>
  <c r="AM70" i="23" s="1"/>
  <c r="AO70" i="23" s="1"/>
  <c r="AQ70" i="23" s="1"/>
  <c r="AA71" i="23"/>
  <c r="AC71" i="23" s="1"/>
  <c r="AE71" i="23" s="1"/>
  <c r="AG71" i="23" s="1"/>
  <c r="AI71" i="23" s="1"/>
  <c r="AK71" i="23" s="1"/>
  <c r="AM71" i="23" s="1"/>
  <c r="AO71" i="23" s="1"/>
  <c r="AQ71" i="23" s="1"/>
  <c r="AA72" i="23"/>
  <c r="AC72" i="23" s="1"/>
  <c r="AE72" i="23" s="1"/>
  <c r="AG72" i="23" s="1"/>
  <c r="AI72" i="23" s="1"/>
  <c r="AK72" i="23" s="1"/>
  <c r="AM72" i="23" s="1"/>
  <c r="AO72" i="23" s="1"/>
  <c r="AQ72" i="23" s="1"/>
  <c r="AA74" i="23"/>
  <c r="AA75" i="23"/>
  <c r="AC75" i="23" s="1"/>
  <c r="AE75" i="23" s="1"/>
  <c r="AA76" i="23"/>
  <c r="AC76" i="23" s="1"/>
  <c r="AA85" i="23"/>
  <c r="AC85" i="23" s="1"/>
  <c r="AE85" i="23" s="1"/>
  <c r="AC88" i="23"/>
  <c r="AE88" i="23" s="1"/>
  <c r="AG88" i="23" s="1"/>
  <c r="AI88" i="23" s="1"/>
  <c r="AK88" i="23" s="1"/>
  <c r="AM88" i="23" s="1"/>
  <c r="AO88" i="23" s="1"/>
  <c r="AQ88" i="23" s="1"/>
  <c r="AA15" i="23"/>
  <c r="AA17" i="23"/>
  <c r="AC17" i="23" s="1"/>
  <c r="AE17" i="23" s="1"/>
  <c r="AG17" i="23" s="1"/>
  <c r="AI17" i="23" s="1"/>
  <c r="AK17" i="23" s="1"/>
  <c r="AM17" i="23" s="1"/>
  <c r="AO17" i="23" s="1"/>
  <c r="AQ17" i="23" s="1"/>
  <c r="AA22" i="23"/>
  <c r="AC22" i="23" s="1"/>
  <c r="AE22" i="23" s="1"/>
  <c r="AG22" i="23" s="1"/>
  <c r="AI22" i="23" s="1"/>
  <c r="AK22" i="23" s="1"/>
  <c r="AM22" i="23" s="1"/>
  <c r="AO22" i="23" s="1"/>
  <c r="AQ22" i="23" s="1"/>
  <c r="AA20" i="23"/>
  <c r="AC20" i="23" s="1"/>
  <c r="AG20" i="23" s="1"/>
  <c r="AI20" i="23" s="1"/>
  <c r="AK20" i="23" s="1"/>
  <c r="AM20" i="23" s="1"/>
  <c r="AO20" i="23" s="1"/>
  <c r="AQ20" i="23" s="1"/>
  <c r="AA23" i="23"/>
  <c r="AC23" i="23" s="1"/>
  <c r="AE23" i="23" s="1"/>
  <c r="AG23" i="23" s="1"/>
  <c r="AI23" i="23" s="1"/>
  <c r="AK23" i="23" s="1"/>
  <c r="AM23" i="23" s="1"/>
  <c r="AO23" i="23" s="1"/>
  <c r="AQ23" i="23" s="1"/>
  <c r="AA25" i="23"/>
  <c r="AC25" i="23" s="1"/>
  <c r="AE25" i="23" s="1"/>
  <c r="AG25" i="23" s="1"/>
  <c r="AI25" i="23" s="1"/>
  <c r="AK25" i="23" s="1"/>
  <c r="AM25" i="23" s="1"/>
  <c r="AO25" i="23" s="1"/>
  <c r="AQ25" i="23" s="1"/>
  <c r="AM54" i="23" l="1"/>
  <c r="AK53" i="23"/>
  <c r="AK29" i="23"/>
  <c r="AK28" i="23" s="1"/>
  <c r="AK16" i="23" s="1"/>
  <c r="AM35" i="23"/>
  <c r="AO35" i="23" s="1"/>
  <c r="AI53" i="23"/>
  <c r="AI29" i="23"/>
  <c r="AI28" i="23" s="1"/>
  <c r="AI16" i="23" s="1"/>
  <c r="AG29" i="23"/>
  <c r="AG28" i="23" s="1"/>
  <c r="AG16" i="23" s="1"/>
  <c r="AE79" i="23"/>
  <c r="AG85" i="23"/>
  <c r="AG53" i="23"/>
  <c r="AG75" i="23"/>
  <c r="AI75" i="23" s="1"/>
  <c r="AC73" i="23"/>
  <c r="AE76" i="23"/>
  <c r="AG76" i="23" s="1"/>
  <c r="AI76" i="23" s="1"/>
  <c r="AK76" i="23" s="1"/>
  <c r="AM76" i="23" s="1"/>
  <c r="AO76" i="23" s="1"/>
  <c r="AQ76" i="23" s="1"/>
  <c r="AC52" i="23"/>
  <c r="AE52" i="23" s="1"/>
  <c r="AG52" i="23" s="1"/>
  <c r="AI52" i="23" s="1"/>
  <c r="AK52" i="23" s="1"/>
  <c r="AE29" i="23"/>
  <c r="AE28" i="23" s="1"/>
  <c r="AE16" i="23" s="1"/>
  <c r="AE53" i="23"/>
  <c r="AB51" i="23"/>
  <c r="AB13" i="23" s="1"/>
  <c r="AB12" i="23" s="1"/>
  <c r="AC29" i="23"/>
  <c r="AC28" i="23" s="1"/>
  <c r="AC16" i="23" s="1"/>
  <c r="AC79" i="23"/>
  <c r="AC53" i="23"/>
  <c r="AA14" i="23"/>
  <c r="AC15" i="23"/>
  <c r="Z51" i="23"/>
  <c r="Z13" i="23" s="1"/>
  <c r="Z12" i="23" s="1"/>
  <c r="AA29" i="23"/>
  <c r="AA28" i="23" s="1"/>
  <c r="AA16" i="23" s="1"/>
  <c r="AA79" i="23"/>
  <c r="AA73" i="23"/>
  <c r="AA53" i="23"/>
  <c r="AO29" i="23" l="1"/>
  <c r="AO28" i="23" s="1"/>
  <c r="AO16" i="23" s="1"/>
  <c r="AQ35" i="23"/>
  <c r="AQ29" i="23" s="1"/>
  <c r="AQ28" i="23" s="1"/>
  <c r="AQ16" i="23" s="1"/>
  <c r="AM29" i="23"/>
  <c r="AM28" i="23" s="1"/>
  <c r="AM16" i="23" s="1"/>
  <c r="AM53" i="23"/>
  <c r="AO54" i="23"/>
  <c r="AM52" i="23"/>
  <c r="AO52" i="23" s="1"/>
  <c r="AQ52" i="23" s="1"/>
  <c r="AI73" i="23"/>
  <c r="AK75" i="23"/>
  <c r="AG79" i="23"/>
  <c r="AI85" i="23"/>
  <c r="AA51" i="23"/>
  <c r="AA13" i="23" s="1"/>
  <c r="AA12" i="23" s="1"/>
  <c r="AC51" i="23"/>
  <c r="AG73" i="23"/>
  <c r="AE73" i="23"/>
  <c r="AE51" i="23" s="1"/>
  <c r="AC14" i="23"/>
  <c r="AE15" i="23"/>
  <c r="Y79" i="23"/>
  <c r="Y73" i="23"/>
  <c r="Y53" i="23"/>
  <c r="Y29" i="23"/>
  <c r="Y28" i="23" s="1"/>
  <c r="Y16" i="23" s="1"/>
  <c r="Y14" i="23"/>
  <c r="X17" i="23"/>
  <c r="X22" i="23"/>
  <c r="X23" i="23"/>
  <c r="X25" i="23"/>
  <c r="X27" i="23"/>
  <c r="X30" i="23"/>
  <c r="X31" i="23"/>
  <c r="X32" i="23"/>
  <c r="X33" i="23"/>
  <c r="X36" i="23"/>
  <c r="X37" i="23"/>
  <c r="X38" i="23"/>
  <c r="X39" i="23"/>
  <c r="X40" i="23"/>
  <c r="X43" i="23"/>
  <c r="X44" i="23"/>
  <c r="X45" i="23"/>
  <c r="X47" i="23"/>
  <c r="X50" i="23"/>
  <c r="X49" i="23"/>
  <c r="X52" i="23"/>
  <c r="X54" i="23"/>
  <c r="X55" i="23"/>
  <c r="X56" i="23"/>
  <c r="X57" i="23"/>
  <c r="X58" i="23"/>
  <c r="X59" i="23"/>
  <c r="X60" i="23"/>
  <c r="X62" i="23"/>
  <c r="X63" i="23"/>
  <c r="X64" i="23"/>
  <c r="X65" i="23"/>
  <c r="X66" i="23"/>
  <c r="X67" i="23"/>
  <c r="X68" i="23"/>
  <c r="X69" i="23"/>
  <c r="X70" i="23"/>
  <c r="X71" i="23"/>
  <c r="X72" i="23"/>
  <c r="X74" i="23"/>
  <c r="X75" i="23"/>
  <c r="X76" i="23"/>
  <c r="X85" i="23"/>
  <c r="X88" i="23"/>
  <c r="X15" i="23"/>
  <c r="X14" i="23" s="1"/>
  <c r="AO53" i="23" l="1"/>
  <c r="AQ54" i="23"/>
  <c r="AQ53" i="23" s="1"/>
  <c r="AK85" i="23"/>
  <c r="AI79" i="23"/>
  <c r="AM75" i="23"/>
  <c r="AK73" i="23"/>
  <c r="AK51" i="23" s="1"/>
  <c r="AG51" i="23"/>
  <c r="AI51" i="23"/>
  <c r="AC13" i="23"/>
  <c r="AC12" i="23" s="1"/>
  <c r="AE14" i="23"/>
  <c r="AE13" i="23" s="1"/>
  <c r="AE12" i="23" s="1"/>
  <c r="AG15" i="23"/>
  <c r="Y51" i="23"/>
  <c r="Y13" i="23" s="1"/>
  <c r="Y12" i="23" s="1"/>
  <c r="X73" i="23"/>
  <c r="X53" i="23"/>
  <c r="AM73" i="23" l="1"/>
  <c r="AM51" i="23" s="1"/>
  <c r="AO75" i="23"/>
  <c r="AM85" i="23"/>
  <c r="AK79" i="23"/>
  <c r="AG14" i="23"/>
  <c r="AG13" i="23" s="1"/>
  <c r="AG12" i="23" s="1"/>
  <c r="AI15" i="23"/>
  <c r="X51" i="23"/>
  <c r="AO73" i="23" l="1"/>
  <c r="AO51" i="23" s="1"/>
  <c r="AQ75" i="23"/>
  <c r="AQ73" i="23" s="1"/>
  <c r="AQ51" i="23" s="1"/>
  <c r="AM79" i="23"/>
  <c r="AO85" i="23"/>
  <c r="AI14" i="23"/>
  <c r="AI13" i="23" s="1"/>
  <c r="AI12" i="23" s="1"/>
  <c r="AK15" i="23"/>
  <c r="AO79" i="23" l="1"/>
  <c r="AQ85" i="23"/>
  <c r="AQ79" i="23" s="1"/>
  <c r="AK14" i="23"/>
  <c r="AK13" i="23" s="1"/>
  <c r="AK12" i="23" s="1"/>
  <c r="AM15" i="23"/>
  <c r="V79" i="23"/>
  <c r="AM14" i="23" l="1"/>
  <c r="AM13" i="23" s="1"/>
  <c r="AM12" i="23" s="1"/>
  <c r="AO15" i="23"/>
  <c r="V73" i="23"/>
  <c r="V29" i="23"/>
  <c r="V28" i="23" s="1"/>
  <c r="V16" i="23" s="1"/>
  <c r="Q88" i="23"/>
  <c r="S88" i="23" s="1"/>
  <c r="V53" i="23"/>
  <c r="V14" i="23"/>
  <c r="U22" i="23"/>
  <c r="AO14" i="23" l="1"/>
  <c r="AO13" i="23" s="1"/>
  <c r="AO12" i="23" s="1"/>
  <c r="AQ15" i="23"/>
  <c r="AQ14" i="23" s="1"/>
  <c r="AQ13" i="23" s="1"/>
  <c r="AQ12" i="23" s="1"/>
  <c r="V51" i="23"/>
  <c r="V13" i="23" s="1"/>
  <c r="V12" i="23" s="1"/>
  <c r="T79" i="23"/>
  <c r="R79" i="23"/>
  <c r="Q69" i="23"/>
  <c r="S69" i="23" s="1"/>
  <c r="H69" i="23"/>
  <c r="J69" i="23" s="1"/>
  <c r="L69" i="23" s="1"/>
  <c r="U76" i="23" l="1"/>
  <c r="U71" i="23"/>
  <c r="U67" i="23"/>
  <c r="U66" i="23"/>
  <c r="U63" i="23"/>
  <c r="U62" i="23"/>
  <c r="U54" i="23"/>
  <c r="U44" i="23"/>
  <c r="U15" i="23"/>
  <c r="U17" i="23"/>
  <c r="U20" i="23"/>
  <c r="W20" i="23" s="1"/>
  <c r="X20" i="23" s="1"/>
  <c r="U25" i="23"/>
  <c r="U30" i="23"/>
  <c r="U31" i="23"/>
  <c r="U32" i="23"/>
  <c r="U33" i="23"/>
  <c r="U35" i="23"/>
  <c r="W35" i="23" s="1"/>
  <c r="X35" i="23" s="1"/>
  <c r="U36" i="23"/>
  <c r="U37" i="23"/>
  <c r="U38" i="23"/>
  <c r="U39" i="23"/>
  <c r="U40" i="23"/>
  <c r="U41" i="23"/>
  <c r="W41" i="23" s="1"/>
  <c r="X41" i="23" s="1"/>
  <c r="U42" i="23"/>
  <c r="W42" i="23" s="1"/>
  <c r="X42" i="23" s="1"/>
  <c r="U43" i="23"/>
  <c r="U46" i="23"/>
  <c r="W46" i="23" s="1"/>
  <c r="X46" i="23" s="1"/>
  <c r="U47" i="23"/>
  <c r="U48" i="23"/>
  <c r="W48" i="23" s="1"/>
  <c r="X48" i="23" s="1"/>
  <c r="U49" i="23"/>
  <c r="U52" i="23"/>
  <c r="U55" i="23"/>
  <c r="U56" i="23"/>
  <c r="U59" i="23"/>
  <c r="U60" i="23"/>
  <c r="U64" i="23"/>
  <c r="U65" i="23"/>
  <c r="U68" i="23"/>
  <c r="U70" i="23"/>
  <c r="U72" i="23"/>
  <c r="U74" i="23"/>
  <c r="U75" i="23"/>
  <c r="T73" i="23"/>
  <c r="T53" i="23"/>
  <c r="T29" i="23"/>
  <c r="T28" i="23" s="1"/>
  <c r="T16" i="23" s="1"/>
  <c r="T14" i="23"/>
  <c r="Q85" i="23"/>
  <c r="X29" i="23" l="1"/>
  <c r="X28" i="23" s="1"/>
  <c r="X16" i="23" s="1"/>
  <c r="U73" i="23"/>
  <c r="U29" i="23"/>
  <c r="U28" i="23" s="1"/>
  <c r="U16" i="23" s="1"/>
  <c r="U53" i="23"/>
  <c r="U14" i="23"/>
  <c r="X79" i="23"/>
  <c r="U79" i="23"/>
  <c r="S85" i="23"/>
  <c r="T51" i="23"/>
  <c r="X13" i="23" l="1"/>
  <c r="X12" i="23" s="1"/>
  <c r="U51" i="23"/>
  <c r="U13" i="23" s="1"/>
  <c r="W53" i="23"/>
  <c r="W73" i="23"/>
  <c r="W79" i="23"/>
  <c r="W14" i="23"/>
  <c r="W29" i="23"/>
  <c r="W28" i="23" s="1"/>
  <c r="W16" i="23" s="1"/>
  <c r="T13" i="23"/>
  <c r="T12" i="23" s="1"/>
  <c r="R29" i="23"/>
  <c r="S35" i="23"/>
  <c r="W51" i="23" l="1"/>
  <c r="W13" i="23" s="1"/>
  <c r="Q30" i="23"/>
  <c r="O79" i="23" l="1"/>
  <c r="O73" i="23"/>
  <c r="R73" i="23"/>
  <c r="R53" i="23"/>
  <c r="O53" i="23"/>
  <c r="O29" i="23"/>
  <c r="R28" i="23"/>
  <c r="R14" i="23"/>
  <c r="P53" i="23"/>
  <c r="P51" i="23" s="1"/>
  <c r="P29" i="23"/>
  <c r="P79" i="23"/>
  <c r="Q20" i="23"/>
  <c r="S20" i="23" s="1"/>
  <c r="Q33" i="23"/>
  <c r="S33" i="23" s="1"/>
  <c r="Q53" i="23" l="1"/>
  <c r="R16" i="23"/>
  <c r="O51" i="23"/>
  <c r="Q51" i="23" s="1"/>
  <c r="Q29" i="23"/>
  <c r="R51" i="23"/>
  <c r="P28" i="23"/>
  <c r="P14" i="23"/>
  <c r="U12" i="23" l="1"/>
  <c r="R13" i="23"/>
  <c r="R12" i="23" s="1"/>
  <c r="Q79" i="23"/>
  <c r="W12" i="23" l="1"/>
  <c r="Q23" i="23" l="1"/>
  <c r="S23" i="23" s="1"/>
  <c r="H23" i="23"/>
  <c r="I79" i="23"/>
  <c r="M79" i="23"/>
  <c r="N79" i="23"/>
  <c r="P73" i="23" l="1"/>
  <c r="H25" i="23"/>
  <c r="J25" i="23" s="1"/>
  <c r="Q25" i="23" s="1"/>
  <c r="S25" i="23" s="1"/>
  <c r="H17" i="23"/>
  <c r="J17" i="23" s="1"/>
  <c r="P16" i="23" l="1"/>
  <c r="Q17" i="23"/>
  <c r="S17" i="23" s="1"/>
  <c r="N29" i="23"/>
  <c r="Q42" i="23"/>
  <c r="S42" i="23" s="1"/>
  <c r="Q49" i="23"/>
  <c r="S49" i="23" s="1"/>
  <c r="P13" i="23" l="1"/>
  <c r="P12" i="23" s="1"/>
  <c r="K29" i="23"/>
  <c r="K28" i="23" s="1"/>
  <c r="K16" i="23" s="1"/>
  <c r="M29" i="23"/>
  <c r="M28" i="23" s="1"/>
  <c r="M16" i="23" s="1"/>
  <c r="K14" i="23"/>
  <c r="L14" i="23"/>
  <c r="M14" i="23"/>
  <c r="N14" i="23"/>
  <c r="K79" i="23"/>
  <c r="K53" i="23"/>
  <c r="M53" i="23"/>
  <c r="N53" i="23"/>
  <c r="O14" i="23" l="1"/>
  <c r="N51" i="23"/>
  <c r="N28" i="23"/>
  <c r="N16" i="23" s="1"/>
  <c r="K73" i="23"/>
  <c r="K51" i="23" s="1"/>
  <c r="K13" i="23" s="1"/>
  <c r="K12" i="23" s="1"/>
  <c r="M73" i="23"/>
  <c r="M51" i="23" s="1"/>
  <c r="M13" i="23" s="1"/>
  <c r="M12" i="23" s="1"/>
  <c r="H41" i="23"/>
  <c r="J41" i="23" s="1"/>
  <c r="H48" i="23"/>
  <c r="J48" i="23" s="1"/>
  <c r="H47" i="23"/>
  <c r="J47" i="23" s="1"/>
  <c r="Q14" i="23" l="1"/>
  <c r="L41" i="23"/>
  <c r="Q41" i="23"/>
  <c r="S41" i="23" s="1"/>
  <c r="L48" i="23"/>
  <c r="Q48" i="23"/>
  <c r="S48" i="23" s="1"/>
  <c r="L47" i="23"/>
  <c r="Q47" i="23"/>
  <c r="S47" i="23" s="1"/>
  <c r="I73" i="23"/>
  <c r="I53" i="23"/>
  <c r="I29" i="23"/>
  <c r="I28" i="23" s="1"/>
  <c r="I16" i="23" s="1"/>
  <c r="I14" i="23"/>
  <c r="N13" i="23" l="1"/>
  <c r="N12" i="23" s="1"/>
  <c r="I51" i="23"/>
  <c r="I13" i="23" s="1"/>
  <c r="I12" i="23" s="1"/>
  <c r="G73" i="23"/>
  <c r="G53" i="23"/>
  <c r="G29" i="23"/>
  <c r="G28" i="23" s="1"/>
  <c r="G16" i="23" s="1"/>
  <c r="G14" i="23"/>
  <c r="H75" i="23"/>
  <c r="J75" i="23" s="1"/>
  <c r="H76" i="23"/>
  <c r="J76" i="23" s="1"/>
  <c r="H74" i="23"/>
  <c r="J74" i="23" s="1"/>
  <c r="H66" i="23"/>
  <c r="J66" i="23" s="1"/>
  <c r="H67" i="23"/>
  <c r="J67" i="23" s="1"/>
  <c r="H70" i="23"/>
  <c r="J70" i="23" s="1"/>
  <c r="H71" i="23"/>
  <c r="J71" i="23" s="1"/>
  <c r="H68" i="23"/>
  <c r="J68" i="23" s="1"/>
  <c r="H56" i="23"/>
  <c r="J56" i="23" s="1"/>
  <c r="H55" i="23"/>
  <c r="J55" i="23" s="1"/>
  <c r="H59" i="23"/>
  <c r="J59" i="23" s="1"/>
  <c r="H60" i="23"/>
  <c r="J60" i="23" s="1"/>
  <c r="H62" i="23"/>
  <c r="J62" i="23" s="1"/>
  <c r="H63" i="23"/>
  <c r="J63" i="23" s="1"/>
  <c r="H64" i="23"/>
  <c r="J64" i="23" s="1"/>
  <c r="H65" i="23"/>
  <c r="J65" i="23" s="1"/>
  <c r="H72" i="23"/>
  <c r="J72" i="23" s="1"/>
  <c r="H54" i="23"/>
  <c r="J54" i="23" s="1"/>
  <c r="H52" i="23"/>
  <c r="J52" i="23" s="1"/>
  <c r="H31" i="23"/>
  <c r="J31" i="23" s="1"/>
  <c r="H32" i="23"/>
  <c r="J32" i="23" s="1"/>
  <c r="H36" i="23"/>
  <c r="J36" i="23" s="1"/>
  <c r="Q36" i="23" s="1"/>
  <c r="S36" i="23" s="1"/>
  <c r="H37" i="23"/>
  <c r="J37" i="23" s="1"/>
  <c r="H38" i="23"/>
  <c r="J38" i="23" s="1"/>
  <c r="H39" i="23"/>
  <c r="J39" i="23" s="1"/>
  <c r="H40" i="23"/>
  <c r="J40" i="23" s="1"/>
  <c r="H43" i="23"/>
  <c r="J43" i="23" s="1"/>
  <c r="H44" i="23"/>
  <c r="J44" i="23" s="1"/>
  <c r="H45" i="23"/>
  <c r="J45" i="23" s="1"/>
  <c r="H46" i="23"/>
  <c r="J46" i="23" s="1"/>
  <c r="H30" i="23"/>
  <c r="J30" i="23" s="1"/>
  <c r="H27" i="23"/>
  <c r="J27" i="23" s="1"/>
  <c r="H15" i="23"/>
  <c r="F79" i="23"/>
  <c r="G79" i="23"/>
  <c r="D29" i="23"/>
  <c r="D14" i="23"/>
  <c r="F73" i="23"/>
  <c r="F53" i="23"/>
  <c r="F29" i="23"/>
  <c r="F28" i="23" s="1"/>
  <c r="F16" i="23" s="1"/>
  <c r="F14" i="23"/>
  <c r="D79" i="23"/>
  <c r="E14" i="23"/>
  <c r="E79" i="23"/>
  <c r="E73" i="23"/>
  <c r="E53" i="23"/>
  <c r="E29" i="23"/>
  <c r="E28" i="23" s="1"/>
  <c r="E16" i="23" s="1"/>
  <c r="J79" i="23" l="1"/>
  <c r="J29" i="23"/>
  <c r="L46" i="23"/>
  <c r="Q46" i="23"/>
  <c r="S46" i="23" s="1"/>
  <c r="L40" i="23"/>
  <c r="Q40" i="23"/>
  <c r="S40" i="23" s="1"/>
  <c r="L36" i="23"/>
  <c r="L54" i="23"/>
  <c r="L63" i="23"/>
  <c r="Q63" i="23"/>
  <c r="S63" i="23" s="1"/>
  <c r="L59" i="23"/>
  <c r="Q59" i="23"/>
  <c r="S59" i="23" s="1"/>
  <c r="L71" i="23"/>
  <c r="Q71" i="23"/>
  <c r="S71" i="23" s="1"/>
  <c r="L74" i="23"/>
  <c r="L43" i="23"/>
  <c r="Q43" i="23"/>
  <c r="S43" i="23" s="1"/>
  <c r="L37" i="23"/>
  <c r="Q37" i="23"/>
  <c r="S37" i="23" s="1"/>
  <c r="L52" i="23"/>
  <c r="Q52" i="23"/>
  <c r="S52" i="23" s="1"/>
  <c r="L64" i="23"/>
  <c r="Q64" i="23"/>
  <c r="S64" i="23" s="1"/>
  <c r="L60" i="23"/>
  <c r="Q60" i="23"/>
  <c r="S60" i="23" s="1"/>
  <c r="L68" i="23"/>
  <c r="Q68" i="23"/>
  <c r="S68" i="23" s="1"/>
  <c r="L66" i="23"/>
  <c r="Q66" i="23"/>
  <c r="S66" i="23" s="1"/>
  <c r="L30" i="23"/>
  <c r="L44" i="23"/>
  <c r="Q44" i="23"/>
  <c r="S44" i="23" s="1"/>
  <c r="L38" i="23"/>
  <c r="Q38" i="23"/>
  <c r="S38" i="23" s="1"/>
  <c r="L31" i="23"/>
  <c r="Q31" i="23"/>
  <c r="S31" i="23" s="1"/>
  <c r="L65" i="23"/>
  <c r="Q65" i="23"/>
  <c r="S65" i="23" s="1"/>
  <c r="L56" i="23"/>
  <c r="Q56" i="23"/>
  <c r="S56" i="23" s="1"/>
  <c r="L67" i="23"/>
  <c r="Q67" i="23"/>
  <c r="S67" i="23" s="1"/>
  <c r="L75" i="23"/>
  <c r="Q75" i="23"/>
  <c r="S75" i="23" s="1"/>
  <c r="L45" i="23"/>
  <c r="Q45" i="23"/>
  <c r="S45" i="23" s="1"/>
  <c r="L39" i="23"/>
  <c r="Q39" i="23"/>
  <c r="S39" i="23" s="1"/>
  <c r="L32" i="23"/>
  <c r="Q32" i="23"/>
  <c r="S32" i="23" s="1"/>
  <c r="L72" i="23"/>
  <c r="Q72" i="23"/>
  <c r="S72" i="23" s="1"/>
  <c r="L62" i="23"/>
  <c r="Q62" i="23"/>
  <c r="S62" i="23" s="1"/>
  <c r="L55" i="23"/>
  <c r="Q55" i="23"/>
  <c r="S55" i="23" s="1"/>
  <c r="L70" i="23"/>
  <c r="Q70" i="23"/>
  <c r="S70" i="23" s="1"/>
  <c r="L76" i="23"/>
  <c r="Q76" i="23"/>
  <c r="S76" i="23" s="1"/>
  <c r="L79" i="23"/>
  <c r="J53" i="23"/>
  <c r="J73" i="23"/>
  <c r="G51" i="23"/>
  <c r="G13" i="23" s="1"/>
  <c r="G12" i="23" s="1"/>
  <c r="H14" i="23"/>
  <c r="J15" i="23"/>
  <c r="H79" i="23"/>
  <c r="H73" i="23"/>
  <c r="H53" i="23"/>
  <c r="H29" i="23"/>
  <c r="H28" i="23" s="1"/>
  <c r="H16" i="23" s="1"/>
  <c r="F51" i="23"/>
  <c r="F13" i="23" s="1"/>
  <c r="F12" i="23" s="1"/>
  <c r="E51" i="23"/>
  <c r="S79" i="23" l="1"/>
  <c r="Q74" i="23"/>
  <c r="S74" i="23" s="1"/>
  <c r="S73" i="23" s="1"/>
  <c r="Q73" i="23"/>
  <c r="Q54" i="23"/>
  <c r="S54" i="23" s="1"/>
  <c r="S53" i="23" s="1"/>
  <c r="Q27" i="23"/>
  <c r="S27" i="23" s="1"/>
  <c r="S30" i="23"/>
  <c r="S29" i="23" s="1"/>
  <c r="S28" i="23" s="1"/>
  <c r="O28" i="23"/>
  <c r="L73" i="23"/>
  <c r="J28" i="23"/>
  <c r="L29" i="23"/>
  <c r="L28" i="23" s="1"/>
  <c r="L16" i="23" s="1"/>
  <c r="L53" i="23"/>
  <c r="J14" i="23"/>
  <c r="H51" i="23"/>
  <c r="H13" i="23" s="1"/>
  <c r="H12" i="23" s="1"/>
  <c r="S16" i="23" l="1"/>
  <c r="S51" i="23"/>
  <c r="O16" i="23"/>
  <c r="Q28" i="23"/>
  <c r="Q15" i="23"/>
  <c r="J16" i="23"/>
  <c r="L51" i="23"/>
  <c r="L13" i="23" s="1"/>
  <c r="L12" i="23" s="1"/>
  <c r="J51" i="23"/>
  <c r="E13" i="23"/>
  <c r="E12" i="23" s="1"/>
  <c r="S15" i="23" l="1"/>
  <c r="S14" i="23" s="1"/>
  <c r="S13" i="23" s="1"/>
  <c r="S12" i="23" s="1"/>
  <c r="Q16" i="23"/>
  <c r="O13" i="23"/>
  <c r="O12" i="23" s="1"/>
  <c r="J13" i="23"/>
  <c r="D73" i="23"/>
  <c r="Q13" i="23" l="1"/>
  <c r="J12" i="23"/>
  <c r="D28" i="23"/>
  <c r="D16" i="23" s="1"/>
  <c r="D53" i="23"/>
  <c r="Q12" i="23" l="1"/>
  <c r="D51" i="23"/>
  <c r="D13" i="23" s="1"/>
  <c r="D12" i="23" s="1"/>
</calcChain>
</file>

<file path=xl/sharedStrings.xml><?xml version="1.0" encoding="utf-8"?>
<sst xmlns="http://schemas.openxmlformats.org/spreadsheetml/2006/main" count="304" uniqueCount="157">
  <si>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</si>
  <si>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</si>
  <si>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</si>
  <si>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</si>
  <si>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</si>
  <si>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</si>
  <si>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</si>
  <si>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</si>
  <si>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</si>
  <si>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</si>
  <si>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</si>
  <si>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</si>
  <si>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</si>
  <si>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</si>
  <si>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</si>
  <si>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</si>
  <si>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</si>
  <si>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</si>
  <si>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</si>
  <si>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</si>
  <si>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</si>
  <si>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</si>
  <si>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</si>
  <si>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</si>
  <si>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202 15001 05 0000 150</t>
  </si>
  <si>
    <t>202 10000 00 0000 150</t>
  </si>
  <si>
    <t>202 20000 00 0000 150</t>
  </si>
  <si>
    <t>202 25515 05 0000 150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</si>
  <si>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</si>
  <si>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</si>
  <si>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</si>
  <si>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</si>
  <si>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</si>
  <si>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</si>
  <si>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</si>
  <si>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</si>
  <si>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</si>
  <si>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</si>
  <si>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</si>
  <si>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</si>
  <si>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</si>
  <si>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</si>
  <si>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</si>
  <si>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</si>
  <si>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</si>
  <si>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</si>
  <si>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>ФБ</t>
  </si>
  <si>
    <t>РБ</t>
  </si>
  <si>
    <t>МБ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</si>
  <si>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</si>
  <si>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</si>
  <si>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</si>
  <si>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</si>
  <si>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</si>
  <si>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</si>
  <si>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</si>
  <si>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</si>
  <si>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</si>
  <si>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</si>
  <si>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</si>
  <si>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</si>
  <si>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202 45303 05 0000 150</t>
  </si>
  <si>
    <t>Отклонение</t>
  </si>
  <si>
    <t xml:space="preserve">Субсидии на 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</si>
  <si>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Поправки</t>
  </si>
  <si>
    <t>Сумма 
на 2021 г.</t>
  </si>
  <si>
    <t xml:space="preserve"> 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</si>
  <si>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</si>
  <si>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</si>
  <si>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</si>
  <si>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на реализацию мероприятий по обеспечению жильем молодых семей </t>
  </si>
  <si>
    <t xml:space="preserve">Субсидии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</si>
  <si>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 xml:space="preserve"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</si>
  <si>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 на содержание инструкторов по физической культуре и спорту</t>
  </si>
  <si>
    <t>Субсидии  на увеличение фонда оплаты труда  педагогических работников  муниципальных организаций  дополнительного образования</t>
  </si>
  <si>
    <t>Субсидии  на обеспечение муниципальных дошкольных и общеобразовательных организаций педагогическими работниками</t>
  </si>
  <si>
    <t xml:space="preserve">Субсидии  на повышение средней заработной платы  работников муниципальных учреждений культуры </t>
  </si>
  <si>
    <t>Субсидии   на дорожную деятельность в отношении автомобильных дорог общего пользования местного значения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</si>
  <si>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</si>
  <si>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Субсидии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</si>
  <si>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202 25519 05 0000 150</t>
  </si>
  <si>
    <t xml:space="preserve">Сумма </t>
  </si>
  <si>
    <t>Субсидии на реализацию мероприятий регионального проекта "Социальная активность"</t>
  </si>
  <si>
    <t>Субвенции 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</si>
  <si>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</si>
  <si>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</si>
  <si>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 на осуществление государственных полномочий по расчету и предоставлению дотаций поселениям</t>
  </si>
  <si>
    <t>Субвенции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</si>
  <si>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</si>
  <si>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на финансовое обеспечение получения  дошкольного образования в муниципальных образовательных организациях </t>
  </si>
  <si>
    <t>Субвенции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</si>
  <si>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</si>
  <si>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</si>
  <si>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</si>
  <si>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</si>
  <si>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 на осуществление отдельных государственных полномочий по уведомительной регистрации коллективных договоров</t>
  </si>
  <si>
    <t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</si>
  <si>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2022 год</t>
  </si>
  <si>
    <t xml:space="preserve">Субсидии на проведение комплексных кадастровых работ 
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</si>
  <si>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</si>
  <si>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Субвенции 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</si>
  <si>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на администрирование передаваемых органам местного самоуправления государственных полномочий по обеспечению отдыха и оздоровления детей </t>
  </si>
  <si>
    <t>Субсидии  на обеспечение сбалансированности местных бюджетов по социально значимым и первоочередным расходам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</si>
  <si>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</si>
  <si>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>Дотации на выравнивание бюджетной обеспеченности муниципальных районов (городских округов)</t>
  </si>
  <si>
    <t>согласно уведомлениям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</si>
  <si>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</si>
  <si>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202 25750 05 0000 150 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</si>
  <si>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</si>
  <si>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Доп. поправки</t>
  </si>
  <si>
    <t>202 45505 05 0000 150</t>
  </si>
  <si>
    <t>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</si>
  <si>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</si>
  <si>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Иные межбюджетные трансферты для награждения победителей и призеров республиканского конкурса "Лучшее территоральное общественное самоуправление"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</si>
  <si>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</si>
  <si>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Субсидии на государственную поддержку отрасли культуры (субсидии на реализацию мероприятий по модернизации библиотек в части комплектования книжных фондов библиотек муниципальных образований в Республике Бурятия)</t>
  </si>
  <si>
    <t>доппоправка</t>
  </si>
  <si>
    <t>Иные межбюджетные трансферты бюджетам муниципальных районов за достижение показателей деятельности исполнительных органов государственной власти Республики Бурятия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</si>
  <si>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</si>
  <si>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</si>
  <si>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</si>
  <si>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</si>
  <si>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Прогноз на 2024</t>
  </si>
  <si>
    <t>Прогноз на 2025</t>
  </si>
  <si>
    <t>Субсидии на строительство и реконструкцию (модернизацию) объектов питьевого водоснабжения</t>
  </si>
  <si>
    <t>Приложение 4</t>
  </si>
  <si>
    <t>Уточненная сумма</t>
  </si>
  <si>
    <t xml:space="preserve">Доп.поправки </t>
  </si>
  <si>
    <t>202 45179 05 0000 150</t>
  </si>
  <si>
    <t xml:space="preserve"> 2024 год</t>
  </si>
  <si>
    <t xml:space="preserve"> 2025 год</t>
  </si>
  <si>
    <t xml:space="preserve">Наименование </t>
  </si>
  <si>
    <t>2025 год</t>
  </si>
  <si>
    <t xml:space="preserve"> Единица измерения: тыс. руб.</t>
  </si>
  <si>
    <t>2026 год</t>
  </si>
  <si>
    <t>О бюджете муниципального района на 2024 год</t>
  </si>
  <si>
    <t>и на плановый период 2025 и 2026 годов"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</si>
  <si>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</si>
  <si>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</si>
  <si>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Субсидии на мероприятия по обеспечению комплексного развития сельских территорий по министерству сельского хозяйства и продовольствия Республики Бурятия (за исключением капитальных вложений)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</si>
  <si>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</si>
  <si>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Субвенции на обеспечение прав детей, находящихся в трудной жизненной ситуации, на отдых и оздоровление </t>
  </si>
  <si>
    <t>Субвенции на обеспечение прав детей, находящихся в трудной жизненной ситуации, на отдых и оздоровление  (на организацию деятельности)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</si>
  <si>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</si>
  <si>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Субвенции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</si>
  <si>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</si>
  <si>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 xml:space="preserve">Субсидии  на повышение средней заработной платы педагогических работников муниципальных учреждений дополнительного образования отрасли "Культура" </t>
  </si>
  <si>
    <t>2 02 25511 05 0000 150</t>
  </si>
  <si>
    <t>Cубсидии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</si>
  <si>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Субсидии  на реализацию мероприятий по развитию общественной инфраструктуры</t>
  </si>
  <si>
    <t>Субсидии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</si>
  <si>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 xml:space="preserve">Субвенции  на администрирование передаваемых органам местного самоуправления государственных полномочий по организации и обеспечению деятельности отдыха и оздоровления детей </t>
  </si>
  <si>
    <t>Субвенции на составление (изменение) 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</si>
  <si>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</si>
  <si>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 xml:space="preserve">на  2025-2026 годы  </t>
  </si>
  <si>
    <t>Сумма на  2025 год</t>
  </si>
  <si>
    <t>Сумма на    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</si>
</sst>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0.0000"/>
    <numFmt numFmtId="170" formatCode="#,##0.0000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justify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6" fontId="10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justify"/>
    </xf>
    <xf numFmtId="0" fontId="9" fillId="2" borderId="1" xfId="0" applyFont="1" applyFill="1" applyBorder="1"/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0" fontId="10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justify"/>
    </xf>
    <xf numFmtId="167" fontId="4" fillId="2" borderId="1" xfId="0" applyNumberFormat="1" applyFont="1" applyFill="1" applyBorder="1"/>
    <xf numFmtId="0" fontId="2" fillId="2" borderId="1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wrapText="1"/>
    </xf>
    <xf numFmtId="49" fontId="1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70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15"/>
  <sheetViews>
    <sheetView tabSelected="1" view="pageBreakPreview" zoomScaleSheetLayoutView="100" workbookViewId="0">
      <selection activeCell="BF10" sqref="BF10:BF11"/>
    </sheetView>
  </sheetViews>
  <sheetFormatPr defaultRowHeight="18.75" x14ac:dyDescent="0.3"/>
  <cols>
    <col min="1" max="1" width="9.5703125" style="3" customWidth="1"/>
    <col min="2" max="2" width="29.42578125" style="21" customWidth="1"/>
    <col min="3" max="3" width="63" style="108" customWidth="1"/>
    <col min="4" max="4" width="26.28515625" style="109" hidden="1" customWidth="1"/>
    <col min="5" max="7" width="17.85546875" style="91" hidden="1" customWidth="1"/>
    <col min="8" max="8" width="18.140625" style="91" hidden="1" customWidth="1"/>
    <col min="9" max="9" width="17.28515625" style="77" hidden="1" customWidth="1"/>
    <col min="10" max="10" width="22.5703125" style="92" hidden="1" customWidth="1"/>
    <col min="11" max="11" width="0.140625" style="92" hidden="1" customWidth="1"/>
    <col min="12" max="12" width="19.85546875" style="92" hidden="1" customWidth="1"/>
    <col min="13" max="13" width="14.28515625" style="92" hidden="1" customWidth="1"/>
    <col min="14" max="14" width="20.28515625" style="24" hidden="1" customWidth="1"/>
    <col min="15" max="15" width="24.140625" style="93" hidden="1" customWidth="1"/>
    <col min="16" max="16" width="18.5703125" style="33" hidden="1" customWidth="1"/>
    <col min="17" max="17" width="20.5703125" style="33" hidden="1" customWidth="1"/>
    <col min="18" max="19" width="22.85546875" style="77" hidden="1" customWidth="1"/>
    <col min="20" max="20" width="18.42578125" style="77" hidden="1" customWidth="1"/>
    <col min="21" max="21" width="0.28515625" style="32" hidden="1" customWidth="1"/>
    <col min="22" max="22" width="19.42578125" style="77" hidden="1" customWidth="1"/>
    <col min="23" max="23" width="20" style="77" hidden="1" customWidth="1"/>
    <col min="24" max="24" width="20.140625" style="77" hidden="1" customWidth="1"/>
    <col min="25" max="25" width="20.5703125" style="77" hidden="1" customWidth="1"/>
    <col min="26" max="26" width="23.42578125" style="77" hidden="1" customWidth="1"/>
    <col min="27" max="27" width="19.7109375" style="77" hidden="1" customWidth="1"/>
    <col min="28" max="28" width="18.28515625" style="77" hidden="1" customWidth="1"/>
    <col min="29" max="29" width="19.7109375" style="77" hidden="1" customWidth="1"/>
    <col min="30" max="30" width="19" style="77" hidden="1" customWidth="1"/>
    <col min="31" max="31" width="19.7109375" style="77" hidden="1" customWidth="1"/>
    <col min="32" max="32" width="17" style="77" hidden="1" customWidth="1"/>
    <col min="33" max="33" width="19.7109375" style="77" hidden="1" customWidth="1"/>
    <col min="34" max="34" width="18.140625" style="77" hidden="1" customWidth="1"/>
    <col min="35" max="35" width="19.7109375" style="77" hidden="1" customWidth="1"/>
    <col min="36" max="36" width="18.28515625" style="77" hidden="1" customWidth="1"/>
    <col min="37" max="37" width="19.7109375" style="77" hidden="1" customWidth="1"/>
    <col min="38" max="38" width="18.140625" style="77" hidden="1" customWidth="1"/>
    <col min="39" max="39" width="19.85546875" style="77" hidden="1" customWidth="1"/>
    <col min="40" max="40" width="19.7109375" style="77" hidden="1" customWidth="1"/>
    <col min="41" max="41" width="19.5703125" style="77" hidden="1" customWidth="1"/>
    <col min="42" max="42" width="15.140625" style="77" hidden="1" customWidth="1"/>
    <col min="43" max="43" width="0.140625" style="77" hidden="1" customWidth="1"/>
    <col min="44" max="47" width="21.85546875" style="77" hidden="1" customWidth="1"/>
    <col min="48" max="48" width="20.85546875" style="77" hidden="1" customWidth="1"/>
    <col min="49" max="49" width="19.5703125" style="77" hidden="1" customWidth="1"/>
    <col min="50" max="50" width="16.28515625" style="77" hidden="1" customWidth="1"/>
    <col min="51" max="51" width="19.5703125" style="77" hidden="1" customWidth="1"/>
    <col min="52" max="52" width="23.5703125" style="77" hidden="1" customWidth="1"/>
    <col min="53" max="53" width="0.140625" style="77" hidden="1" customWidth="1"/>
    <col min="54" max="54" width="20.7109375" style="77" hidden="1" customWidth="1"/>
    <col min="55" max="55" width="19.42578125" style="77" hidden="1" customWidth="1"/>
    <col min="56" max="56" width="19.140625" style="77" hidden="1" customWidth="1"/>
    <col min="57" max="57" width="18.42578125" style="77" hidden="1" customWidth="1"/>
    <col min="58" max="58" width="19.28515625" style="77" customWidth="1"/>
    <col min="59" max="59" width="20.140625" style="77" hidden="1" customWidth="1"/>
    <col min="60" max="60" width="18.140625" style="77" hidden="1" customWidth="1"/>
    <col min="61" max="61" width="19.7109375" style="77" customWidth="1"/>
    <col min="62" max="62" width="12.42578125" style="14" customWidth="1"/>
    <col min="63" max="63" width="13.7109375" style="14" customWidth="1"/>
    <col min="64" max="64" width="9.140625" style="14"/>
    <col min="65" max="65" width="12.5703125" style="14" customWidth="1"/>
    <col min="66" max="66" width="11.85546875" style="14" customWidth="1"/>
    <col min="67" max="16384" width="9.140625" style="14"/>
  </cols>
  <sheetData>
    <row r="1" spans="1:67" ht="15.75" customHeight="1" x14ac:dyDescent="0.25">
      <c r="A1" s="144" t="s">
        <v>125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</row>
    <row r="2" spans="1:67" ht="15.75" customHeight="1" x14ac:dyDescent="0.25">
      <c r="A2" s="144" t="s">
        <v>23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</row>
    <row r="3" spans="1:67" ht="15.75" customHeight="1" x14ac:dyDescent="0.25">
      <c r="A3" s="144" t="s">
        <v>135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</row>
    <row r="4" spans="1:67" ht="15.75" customHeight="1" x14ac:dyDescent="0.25">
      <c r="A4" s="144" t="s">
        <v>136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</row>
    <row r="5" spans="1:67" ht="15.75" customHeight="1" x14ac:dyDescent="0.3">
      <c r="A5" s="146" t="s">
        <v>14</v>
      </c>
      <c r="B5" s="146"/>
      <c r="C5" s="146"/>
      <c r="D5" s="146"/>
      <c r="U5" s="38"/>
    </row>
    <row r="6" spans="1:67" x14ac:dyDescent="0.3">
      <c r="A6" s="145" t="s">
        <v>42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67" x14ac:dyDescent="0.3">
      <c r="A7" s="145" t="s">
        <v>154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BF7" s="77" t="s">
        <v>66</v>
      </c>
    </row>
    <row r="8" spans="1:67" x14ac:dyDescent="0.3">
      <c r="A8" s="1"/>
      <c r="B8" s="2"/>
      <c r="C8" s="94" t="s">
        <v>66</v>
      </c>
      <c r="D8" s="95"/>
      <c r="E8" s="96"/>
      <c r="F8" s="96"/>
      <c r="G8" s="96"/>
      <c r="H8" s="96"/>
      <c r="U8" s="38"/>
    </row>
    <row r="9" spans="1:67" ht="18.75" customHeight="1" x14ac:dyDescent="0.25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BF9" s="155" t="s">
        <v>133</v>
      </c>
      <c r="BG9" s="155"/>
      <c r="BH9" s="155"/>
      <c r="BI9" s="155"/>
    </row>
    <row r="10" spans="1:67" s="15" customFormat="1" ht="15.75" customHeight="1" x14ac:dyDescent="0.3">
      <c r="A10" s="139" t="s">
        <v>19</v>
      </c>
      <c r="B10" s="140" t="s">
        <v>12</v>
      </c>
      <c r="C10" s="141" t="s">
        <v>131</v>
      </c>
      <c r="D10" s="142" t="s">
        <v>41</v>
      </c>
      <c r="E10" s="143" t="s">
        <v>40</v>
      </c>
      <c r="F10" s="143">
        <v>2020</v>
      </c>
      <c r="G10" s="149" t="s">
        <v>43</v>
      </c>
      <c r="H10" s="143" t="s">
        <v>44</v>
      </c>
      <c r="I10" s="132" t="s">
        <v>45</v>
      </c>
      <c r="J10" s="133" t="s">
        <v>54</v>
      </c>
      <c r="K10" s="130" t="s">
        <v>52</v>
      </c>
      <c r="L10" s="131"/>
      <c r="M10" s="97" t="s">
        <v>53</v>
      </c>
      <c r="N10" s="148" t="s">
        <v>45</v>
      </c>
      <c r="O10" s="147" t="s">
        <v>55</v>
      </c>
      <c r="P10" s="132" t="s">
        <v>45</v>
      </c>
      <c r="Q10" s="147" t="s">
        <v>55</v>
      </c>
      <c r="R10" s="147" t="s">
        <v>65</v>
      </c>
      <c r="S10" s="147" t="s">
        <v>62</v>
      </c>
      <c r="T10" s="147" t="s">
        <v>64</v>
      </c>
      <c r="U10" s="147" t="s">
        <v>81</v>
      </c>
      <c r="V10" s="147" t="s">
        <v>45</v>
      </c>
      <c r="W10" s="147" t="s">
        <v>97</v>
      </c>
      <c r="X10" s="132" t="s">
        <v>45</v>
      </c>
      <c r="Y10" s="138" t="s">
        <v>44</v>
      </c>
      <c r="Z10" s="137" t="s">
        <v>105</v>
      </c>
      <c r="AA10" s="136" t="s">
        <v>44</v>
      </c>
      <c r="AB10" s="135" t="s">
        <v>64</v>
      </c>
      <c r="AC10" s="135" t="s">
        <v>44</v>
      </c>
      <c r="AD10" s="135" t="s">
        <v>109</v>
      </c>
      <c r="AE10" s="136" t="s">
        <v>44</v>
      </c>
      <c r="AF10" s="132" t="s">
        <v>45</v>
      </c>
      <c r="AG10" s="132" t="s">
        <v>44</v>
      </c>
      <c r="AH10" s="132" t="s">
        <v>116</v>
      </c>
      <c r="AI10" s="132" t="s">
        <v>44</v>
      </c>
      <c r="AJ10" s="132" t="s">
        <v>45</v>
      </c>
      <c r="AK10" s="132" t="s">
        <v>44</v>
      </c>
      <c r="AL10" s="132" t="s">
        <v>116</v>
      </c>
      <c r="AM10" s="132" t="s">
        <v>44</v>
      </c>
      <c r="AN10" s="132" t="s">
        <v>45</v>
      </c>
      <c r="AO10" s="132" t="s">
        <v>44</v>
      </c>
      <c r="AP10" s="152" t="s">
        <v>120</v>
      </c>
      <c r="AQ10" s="153" t="s">
        <v>121</v>
      </c>
      <c r="AR10" s="133" t="s">
        <v>122</v>
      </c>
      <c r="AS10" s="133" t="s">
        <v>64</v>
      </c>
      <c r="AT10" s="133" t="s">
        <v>126</v>
      </c>
      <c r="AU10" s="133" t="s">
        <v>127</v>
      </c>
      <c r="AV10" s="147" t="s">
        <v>129</v>
      </c>
      <c r="AW10" s="147" t="s">
        <v>123</v>
      </c>
      <c r="AX10" s="147" t="s">
        <v>64</v>
      </c>
      <c r="AY10" s="147" t="s">
        <v>126</v>
      </c>
      <c r="AZ10" s="147" t="s">
        <v>127</v>
      </c>
      <c r="BA10" s="147" t="s">
        <v>45</v>
      </c>
      <c r="BB10" s="147" t="s">
        <v>132</v>
      </c>
      <c r="BC10" s="147" t="s">
        <v>130</v>
      </c>
      <c r="BD10" s="147" t="s">
        <v>45</v>
      </c>
      <c r="BE10" s="133" t="s">
        <v>45</v>
      </c>
      <c r="BF10" s="133" t="s">
        <v>155</v>
      </c>
      <c r="BG10" s="147" t="s">
        <v>134</v>
      </c>
      <c r="BH10" s="147" t="s">
        <v>45</v>
      </c>
      <c r="BI10" s="147" t="s">
        <v>156</v>
      </c>
      <c r="BJ10" s="128"/>
      <c r="BK10" s="129"/>
      <c r="BL10" s="129"/>
      <c r="BM10" s="127"/>
      <c r="BN10" s="127"/>
      <c r="BO10" s="127"/>
    </row>
    <row r="11" spans="1:67" s="15" customFormat="1" ht="58.5" customHeight="1" x14ac:dyDescent="0.2">
      <c r="A11" s="139"/>
      <c r="B11" s="140"/>
      <c r="C11" s="141"/>
      <c r="D11" s="142"/>
      <c r="E11" s="143"/>
      <c r="F11" s="143"/>
      <c r="G11" s="150"/>
      <c r="H11" s="143"/>
      <c r="I11" s="132"/>
      <c r="J11" s="134"/>
      <c r="K11" s="30" t="s">
        <v>46</v>
      </c>
      <c r="L11" s="30" t="s">
        <v>47</v>
      </c>
      <c r="M11" s="98" t="s">
        <v>48</v>
      </c>
      <c r="N11" s="148"/>
      <c r="O11" s="147"/>
      <c r="P11" s="132"/>
      <c r="Q11" s="147"/>
      <c r="R11" s="147"/>
      <c r="S11" s="147"/>
      <c r="T11" s="147"/>
      <c r="U11" s="147"/>
      <c r="V11" s="147"/>
      <c r="W11" s="147"/>
      <c r="X11" s="132"/>
      <c r="Y11" s="138"/>
      <c r="Z11" s="137"/>
      <c r="AA11" s="136"/>
      <c r="AB11" s="135"/>
      <c r="AC11" s="135"/>
      <c r="AD11" s="135"/>
      <c r="AE11" s="136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52"/>
      <c r="AQ11" s="154"/>
      <c r="AR11" s="134"/>
      <c r="AS11" s="134"/>
      <c r="AT11" s="134"/>
      <c r="AU11" s="134"/>
      <c r="AV11" s="147"/>
      <c r="AW11" s="147"/>
      <c r="AX11" s="147"/>
      <c r="AY11" s="147"/>
      <c r="AZ11" s="147"/>
      <c r="BA11" s="147"/>
      <c r="BB11" s="147"/>
      <c r="BC11" s="147"/>
      <c r="BD11" s="147"/>
      <c r="BE11" s="134"/>
      <c r="BF11" s="134"/>
      <c r="BG11" s="147"/>
      <c r="BH11" s="147"/>
      <c r="BI11" s="147"/>
      <c r="BL11" s="117"/>
      <c r="BM11" s="117"/>
      <c r="BN11" s="117"/>
      <c r="BO11" s="117"/>
    </row>
    <row r="12" spans="1:67" s="15" customFormat="1" x14ac:dyDescent="0.3">
      <c r="A12" s="4" t="s">
        <v>4</v>
      </c>
      <c r="B12" s="5" t="s">
        <v>10</v>
      </c>
      <c r="C12" s="99" t="s">
        <v>11</v>
      </c>
      <c r="D12" s="90" t="e">
        <f>SUM(D13,#REF!)</f>
        <v>#REF!</v>
      </c>
      <c r="E12" s="90" t="e">
        <f>SUM(E13,#REF!)</f>
        <v>#REF!</v>
      </c>
      <c r="F12" s="90" t="e">
        <f>SUM(F13,#REF!)</f>
        <v>#REF!</v>
      </c>
      <c r="G12" s="90" t="e">
        <f>SUM(G13,#REF!)</f>
        <v>#REF!</v>
      </c>
      <c r="H12" s="90" t="e">
        <f>SUM(H13,#REF!)</f>
        <v>#REF!</v>
      </c>
      <c r="I12" s="90" t="e">
        <f>SUM(I13,#REF!)</f>
        <v>#REF!</v>
      </c>
      <c r="J12" s="90" t="e">
        <f>SUM(J13)</f>
        <v>#REF!</v>
      </c>
      <c r="K12" s="90" t="e">
        <f>SUM(K13)</f>
        <v>#REF!</v>
      </c>
      <c r="L12" s="90" t="e">
        <f>SUM(L13)</f>
        <v>#REF!</v>
      </c>
      <c r="M12" s="90" t="e">
        <f>SUM(M13)</f>
        <v>#REF!</v>
      </c>
      <c r="N12" s="90" t="e">
        <f>N13+#REF!+#REF!</f>
        <v>#REF!</v>
      </c>
      <c r="O12" s="90" t="e">
        <f>SUM(O13,#REF!,#REF!,#REF!)</f>
        <v>#REF!</v>
      </c>
      <c r="P12" s="90" t="e">
        <f>SUM(P13,#REF!,#REF!,#REF!)</f>
        <v>#REF!</v>
      </c>
      <c r="Q12" s="90" t="e">
        <f>SUM(Q13,#REF!,#REF!,#REF!)</f>
        <v>#REF!</v>
      </c>
      <c r="R12" s="90" t="e">
        <f>SUM(R13,#REF!,#REF!,#REF!)</f>
        <v>#REF!</v>
      </c>
      <c r="S12" s="90" t="e">
        <f>SUM(S13,#REF!,#REF!,#REF!)</f>
        <v>#REF!</v>
      </c>
      <c r="T12" s="90" t="e">
        <f>SUM(T13,#REF!,#REF!,#REF!)</f>
        <v>#REF!</v>
      </c>
      <c r="U12" s="90" t="e">
        <f>SUM(U13,#REF!,#REF!)</f>
        <v>#REF!</v>
      </c>
      <c r="V12" s="90" t="e">
        <f>SUM(V13,#REF!,#REF!)</f>
        <v>#REF!</v>
      </c>
      <c r="W12" s="90" t="e">
        <f>SUM(W13,#REF!,#REF!)</f>
        <v>#REF!</v>
      </c>
      <c r="X12" s="90" t="e">
        <f>SUM(X13,#REF!,#REF!)</f>
        <v>#REF!</v>
      </c>
      <c r="Y12" s="100" t="e">
        <f>SUM(Y13,#REF!,#REF!)</f>
        <v>#REF!</v>
      </c>
      <c r="Z12" s="100" t="e">
        <f>SUM(Z13,#REF!,#REF!)</f>
        <v>#REF!</v>
      </c>
      <c r="AA12" s="100" t="e">
        <f>SUM(AA13,#REF!,#REF!)</f>
        <v>#REF!</v>
      </c>
      <c r="AB12" s="100" t="e">
        <f>SUM(AB13,#REF!,#REF!)</f>
        <v>#REF!</v>
      </c>
      <c r="AC12" s="100" t="e">
        <f>SUM(AC13,#REF!,#REF!)</f>
        <v>#REF!</v>
      </c>
      <c r="AD12" s="100" t="e">
        <f>SUM(AD13,#REF!,#REF!)</f>
        <v>#REF!</v>
      </c>
      <c r="AE12" s="100" t="e">
        <f>SUM(AE13,#REF!,#REF!)</f>
        <v>#REF!</v>
      </c>
      <c r="AF12" s="100" t="e">
        <f>SUM(AF13,#REF!,#REF!)</f>
        <v>#REF!</v>
      </c>
      <c r="AG12" s="100" t="e">
        <f>SUM(AG13,#REF!,#REF!)</f>
        <v>#REF!</v>
      </c>
      <c r="AH12" s="90" t="e">
        <f>SUM(AH13,#REF!,#REF!)</f>
        <v>#REF!</v>
      </c>
      <c r="AI12" s="90" t="e">
        <f>SUM(AI13,#REF!,#REF!)</f>
        <v>#REF!</v>
      </c>
      <c r="AJ12" s="90" t="e">
        <f>SUM(AJ13,#REF!,#REF!)</f>
        <v>#REF!</v>
      </c>
      <c r="AK12" s="90" t="e">
        <f>SUM(AK13,#REF!,#REF!)</f>
        <v>#REF!</v>
      </c>
      <c r="AL12" s="90" t="e">
        <f>SUM(AL13,#REF!,#REF!)</f>
        <v>#REF!</v>
      </c>
      <c r="AM12" s="90" t="e">
        <f>SUM(AM13,#REF!,#REF!)</f>
        <v>#REF!</v>
      </c>
      <c r="AN12" s="90" t="e">
        <f>SUM(AN13,#REF!,#REF!)</f>
        <v>#REF!</v>
      </c>
      <c r="AO12" s="90" t="e">
        <f>SUM(AO13,#REF!,#REF!)</f>
        <v>#REF!</v>
      </c>
      <c r="AP12" s="90" t="e">
        <f>SUM(AP13,#REF!,#REF!)</f>
        <v>#REF!</v>
      </c>
      <c r="AQ12" s="101" t="e">
        <f>SUM(AQ13,#REF!,#REF!)</f>
        <v>#REF!</v>
      </c>
      <c r="AR12" s="101">
        <f>SUM(AR13)</f>
        <v>372990.179</v>
      </c>
      <c r="AS12" s="101">
        <f t="shared" ref="AS12:BI12" si="0">SUM(AS13)</f>
        <v>-9096.734120000001</v>
      </c>
      <c r="AT12" s="101">
        <f t="shared" si="0"/>
        <v>363893.44487999997</v>
      </c>
      <c r="AU12" s="101">
        <f t="shared" si="0"/>
        <v>52184.6</v>
      </c>
      <c r="AV12" s="90">
        <f t="shared" si="0"/>
        <v>417022.64487999998</v>
      </c>
      <c r="AW12" s="90">
        <f t="shared" si="0"/>
        <v>223195.71800000002</v>
      </c>
      <c r="AX12" s="90">
        <f t="shared" si="0"/>
        <v>-8617.9179999999997</v>
      </c>
      <c r="AY12" s="90">
        <f t="shared" si="0"/>
        <v>214577.80000000002</v>
      </c>
      <c r="AZ12" s="90">
        <f t="shared" si="0"/>
        <v>52184.7</v>
      </c>
      <c r="BA12" s="90">
        <f t="shared" si="0"/>
        <v>19160.939999999999</v>
      </c>
      <c r="BB12" s="90">
        <f t="shared" si="0"/>
        <v>267923.90000000008</v>
      </c>
      <c r="BC12" s="111">
        <f t="shared" si="0"/>
        <v>266523.2</v>
      </c>
      <c r="BD12" s="111">
        <f t="shared" si="0"/>
        <v>251435.90000000002</v>
      </c>
      <c r="BE12" s="111">
        <f t="shared" si="0"/>
        <v>68628.2</v>
      </c>
      <c r="BF12" s="111">
        <f t="shared" si="0"/>
        <v>338895.78460999997</v>
      </c>
      <c r="BG12" s="111">
        <f t="shared" si="0"/>
        <v>267926.80000000005</v>
      </c>
      <c r="BH12" s="111">
        <f t="shared" si="0"/>
        <v>70608.799999999988</v>
      </c>
      <c r="BI12" s="111">
        <f t="shared" si="0"/>
        <v>340907.26075999998</v>
      </c>
    </row>
    <row r="13" spans="1:67" s="16" customFormat="1" ht="56.25" x14ac:dyDescent="0.15">
      <c r="A13" s="9" t="s">
        <v>4</v>
      </c>
      <c r="B13" s="122" t="s">
        <v>9</v>
      </c>
      <c r="C13" s="102" t="s">
        <v>3</v>
      </c>
      <c r="D13" s="120" t="e">
        <f>D14+D16+D51+D79+#REF!+#REF!</f>
        <v>#REF!</v>
      </c>
      <c r="E13" s="120" t="e">
        <f>E14+E16+E51+E79+#REF!+#REF!</f>
        <v>#REF!</v>
      </c>
      <c r="F13" s="120" t="e">
        <f>F14+F16+F51+F79+#REF!+#REF!</f>
        <v>#REF!</v>
      </c>
      <c r="G13" s="120" t="e">
        <f>G14+G16+G51+G79+#REF!+#REF!</f>
        <v>#REF!</v>
      </c>
      <c r="H13" s="120" t="e">
        <f>H14+H16+H51+H79+#REF!+#REF!</f>
        <v>#REF!</v>
      </c>
      <c r="I13" s="120" t="e">
        <f>I14+I16+I51+I79+#REF!+#REF!</f>
        <v>#REF!</v>
      </c>
      <c r="J13" s="120" t="e">
        <f>J14+J16+J51+J79</f>
        <v>#REF!</v>
      </c>
      <c r="K13" s="120" t="e">
        <f>K14+K16+K51+K79</f>
        <v>#REF!</v>
      </c>
      <c r="L13" s="120" t="e">
        <f>L14+L16+L51+L79</f>
        <v>#REF!</v>
      </c>
      <c r="M13" s="120" t="e">
        <f>M14+M16+M51+M79</f>
        <v>#REF!</v>
      </c>
      <c r="N13" s="120" t="e">
        <f>N14+N16+N51+N79</f>
        <v>#REF!</v>
      </c>
      <c r="O13" s="120">
        <f t="shared" ref="O13:BI13" si="1">SUM(O14,O16,O51,O79)</f>
        <v>282439.74900000001</v>
      </c>
      <c r="P13" s="120">
        <f t="shared" si="1"/>
        <v>3681.8209999999999</v>
      </c>
      <c r="Q13" s="120" t="e">
        <f t="shared" si="1"/>
        <v>#REF!</v>
      </c>
      <c r="R13" s="120">
        <f t="shared" si="1"/>
        <v>262020.1</v>
      </c>
      <c r="S13" s="120">
        <f t="shared" si="1"/>
        <v>-24101.470000000005</v>
      </c>
      <c r="T13" s="120">
        <f t="shared" si="1"/>
        <v>4581.0709999999999</v>
      </c>
      <c r="U13" s="32" t="e">
        <f t="shared" si="1"/>
        <v>#REF!</v>
      </c>
      <c r="V13" s="32" t="e">
        <f t="shared" si="1"/>
        <v>#REF!</v>
      </c>
      <c r="W13" s="32" t="e">
        <f t="shared" si="1"/>
        <v>#REF!</v>
      </c>
      <c r="X13" s="41" t="e">
        <f t="shared" si="1"/>
        <v>#REF!</v>
      </c>
      <c r="Y13" s="42" t="e">
        <f t="shared" si="1"/>
        <v>#REF!</v>
      </c>
      <c r="Z13" s="42" t="e">
        <f t="shared" si="1"/>
        <v>#REF!</v>
      </c>
      <c r="AA13" s="55">
        <f t="shared" si="1"/>
        <v>216469.443</v>
      </c>
      <c r="AB13" s="55">
        <f t="shared" si="1"/>
        <v>22677.02189</v>
      </c>
      <c r="AC13" s="55">
        <f t="shared" si="1"/>
        <v>239146.46488999997</v>
      </c>
      <c r="AD13" s="55">
        <f t="shared" si="1"/>
        <v>-9.572000000000001</v>
      </c>
      <c r="AE13" s="42">
        <f t="shared" si="1"/>
        <v>242752.79289000001</v>
      </c>
      <c r="AF13" s="42">
        <f t="shared" si="1"/>
        <v>7176.9300000000012</v>
      </c>
      <c r="AG13" s="42">
        <f t="shared" si="1"/>
        <v>249929.72289</v>
      </c>
      <c r="AH13" s="41">
        <f t="shared" si="1"/>
        <v>1.2066600000000001</v>
      </c>
      <c r="AI13" s="41" t="e">
        <f t="shared" si="1"/>
        <v>#REF!</v>
      </c>
      <c r="AJ13" s="41" t="e">
        <f t="shared" si="1"/>
        <v>#REF!</v>
      </c>
      <c r="AK13" s="41" t="e">
        <f t="shared" si="1"/>
        <v>#REF!</v>
      </c>
      <c r="AL13" s="41" t="e">
        <f t="shared" si="1"/>
        <v>#REF!</v>
      </c>
      <c r="AM13" s="41" t="e">
        <f t="shared" si="1"/>
        <v>#REF!</v>
      </c>
      <c r="AN13" s="41" t="e">
        <f t="shared" si="1"/>
        <v>#REF!</v>
      </c>
      <c r="AO13" s="41" t="e">
        <f t="shared" si="1"/>
        <v>#REF!</v>
      </c>
      <c r="AP13" s="41" t="e">
        <f t="shared" si="1"/>
        <v>#REF!</v>
      </c>
      <c r="AQ13" s="41" t="e">
        <f t="shared" si="1"/>
        <v>#REF!</v>
      </c>
      <c r="AR13" s="41">
        <f t="shared" si="1"/>
        <v>372990.179</v>
      </c>
      <c r="AS13" s="41">
        <f t="shared" si="1"/>
        <v>-9096.734120000001</v>
      </c>
      <c r="AT13" s="41">
        <f t="shared" si="1"/>
        <v>363893.44487999997</v>
      </c>
      <c r="AU13" s="41">
        <f t="shared" si="1"/>
        <v>52184.6</v>
      </c>
      <c r="AV13" s="41">
        <f t="shared" si="1"/>
        <v>417022.64487999998</v>
      </c>
      <c r="AW13" s="41">
        <f t="shared" si="1"/>
        <v>223195.71800000002</v>
      </c>
      <c r="AX13" s="41">
        <f t="shared" si="1"/>
        <v>-8617.9179999999997</v>
      </c>
      <c r="AY13" s="41">
        <f t="shared" si="1"/>
        <v>214577.80000000002</v>
      </c>
      <c r="AZ13" s="41">
        <f t="shared" si="1"/>
        <v>52184.7</v>
      </c>
      <c r="BA13" s="41">
        <f t="shared" si="1"/>
        <v>19160.939999999999</v>
      </c>
      <c r="BB13" s="41">
        <f t="shared" si="1"/>
        <v>267923.90000000008</v>
      </c>
      <c r="BC13" s="41">
        <f t="shared" si="1"/>
        <v>266523.2</v>
      </c>
      <c r="BD13" s="41">
        <f t="shared" si="1"/>
        <v>251435.90000000002</v>
      </c>
      <c r="BE13" s="41">
        <f t="shared" si="1"/>
        <v>68628.2</v>
      </c>
      <c r="BF13" s="41">
        <f t="shared" si="1"/>
        <v>338895.78460999997</v>
      </c>
      <c r="BG13" s="41">
        <f t="shared" si="1"/>
        <v>267926.80000000005</v>
      </c>
      <c r="BH13" s="41">
        <f t="shared" si="1"/>
        <v>70608.799999999988</v>
      </c>
      <c r="BI13" s="41">
        <f t="shared" si="1"/>
        <v>340907.26075999998</v>
      </c>
    </row>
    <row r="14" spans="1:67" s="17" customFormat="1" ht="37.5" x14ac:dyDescent="0.3">
      <c r="A14" s="9" t="s">
        <v>4</v>
      </c>
      <c r="B14" s="39" t="s">
        <v>25</v>
      </c>
      <c r="C14" s="99" t="s">
        <v>15</v>
      </c>
      <c r="D14" s="120" t="e">
        <f>D15+#REF!+#REF!</f>
        <v>#REF!</v>
      </c>
      <c r="E14" s="120" t="e">
        <f>E15+#REF!</f>
        <v>#REF!</v>
      </c>
      <c r="F14" s="120" t="e">
        <f>F15+#REF!</f>
        <v>#REF!</v>
      </c>
      <c r="G14" s="120" t="e">
        <f>G15+#REF!</f>
        <v>#REF!</v>
      </c>
      <c r="H14" s="120" t="e">
        <f>H15+#REF!</f>
        <v>#REF!</v>
      </c>
      <c r="I14" s="120" t="e">
        <f>I15+#REF!</f>
        <v>#REF!</v>
      </c>
      <c r="J14" s="120" t="e">
        <f>J15+#REF!</f>
        <v>#REF!</v>
      </c>
      <c r="K14" s="120" t="e">
        <f>K15+#REF!</f>
        <v>#REF!</v>
      </c>
      <c r="L14" s="120" t="e">
        <f>L15+#REF!</f>
        <v>#REF!</v>
      </c>
      <c r="M14" s="120" t="e">
        <f>M15+#REF!</f>
        <v>#REF!</v>
      </c>
      <c r="N14" s="120" t="e">
        <f>N15+#REF!</f>
        <v>#REF!</v>
      </c>
      <c r="O14" s="32">
        <f>SUM(O15:O15)</f>
        <v>4809.3999999999996</v>
      </c>
      <c r="P14" s="32">
        <f>SUM(P15:P15)</f>
        <v>0</v>
      </c>
      <c r="Q14" s="32">
        <f>P14+O14</f>
        <v>4809.3999999999996</v>
      </c>
      <c r="R14" s="32">
        <f>SUM(R15:R15)</f>
        <v>14816.5</v>
      </c>
      <c r="S14" s="32">
        <f>SUM(S15:S15)</f>
        <v>10007.1</v>
      </c>
      <c r="T14" s="32">
        <f>SUM(T15:T15)</f>
        <v>0</v>
      </c>
      <c r="U14" s="32">
        <f>SUM(U15)</f>
        <v>14816.5</v>
      </c>
      <c r="V14" s="32">
        <f>SUM(V15)</f>
        <v>0</v>
      </c>
      <c r="W14" s="32">
        <f>SUM(W15)</f>
        <v>2018.8</v>
      </c>
      <c r="X14" s="41">
        <f t="shared" ref="X14:AH14" si="2">SUM(X15)</f>
        <v>4555.0999999999995</v>
      </c>
      <c r="Y14" s="42">
        <f t="shared" si="2"/>
        <v>6573.9</v>
      </c>
      <c r="Z14" s="42">
        <f t="shared" si="2"/>
        <v>0</v>
      </c>
      <c r="AA14" s="42">
        <f t="shared" si="2"/>
        <v>6573.9</v>
      </c>
      <c r="AB14" s="69">
        <f t="shared" si="2"/>
        <v>0</v>
      </c>
      <c r="AC14" s="69">
        <f t="shared" si="2"/>
        <v>6573.9</v>
      </c>
      <c r="AD14" s="69">
        <f t="shared" si="2"/>
        <v>0</v>
      </c>
      <c r="AE14" s="69">
        <f t="shared" si="2"/>
        <v>6573.9</v>
      </c>
      <c r="AF14" s="69">
        <f t="shared" si="2"/>
        <v>0</v>
      </c>
      <c r="AG14" s="69">
        <f t="shared" si="2"/>
        <v>6573.9</v>
      </c>
      <c r="AH14" s="70">
        <f t="shared" si="2"/>
        <v>0</v>
      </c>
      <c r="AI14" s="70" t="e">
        <f>SUM(AI15,#REF!)</f>
        <v>#REF!</v>
      </c>
      <c r="AJ14" s="70" t="e">
        <f>SUM(AJ15,#REF!)</f>
        <v>#REF!</v>
      </c>
      <c r="AK14" s="70" t="e">
        <f>SUM(AK15,#REF!)</f>
        <v>#REF!</v>
      </c>
      <c r="AL14" s="70" t="e">
        <f>SUM(AL15,#REF!)</f>
        <v>#REF!</v>
      </c>
      <c r="AM14" s="70" t="e">
        <f>SUM(AM15,#REF!)</f>
        <v>#REF!</v>
      </c>
      <c r="AN14" s="70" t="e">
        <f>SUM(AN15,#REF!)</f>
        <v>#REF!</v>
      </c>
      <c r="AO14" s="70" t="e">
        <f>SUM(AO15,#REF!)</f>
        <v>#REF!</v>
      </c>
      <c r="AP14" s="70" t="e">
        <f>SUM(AP15,#REF!)</f>
        <v>#REF!</v>
      </c>
      <c r="AQ14" s="70" t="e">
        <f>SUM(AQ15,#REF!)</f>
        <v>#REF!</v>
      </c>
      <c r="AR14" s="70">
        <f>SUM(AR15)</f>
        <v>39860.800000000003</v>
      </c>
      <c r="AS14" s="70">
        <f t="shared" ref="AS14:BI14" si="3">SUM(AS15)</f>
        <v>0</v>
      </c>
      <c r="AT14" s="70">
        <f t="shared" si="3"/>
        <v>39860.800000000003</v>
      </c>
      <c r="AU14" s="70">
        <f t="shared" si="3"/>
        <v>0</v>
      </c>
      <c r="AV14" s="70">
        <f t="shared" si="3"/>
        <v>39860.800000000003</v>
      </c>
      <c r="AW14" s="70">
        <f t="shared" si="3"/>
        <v>34189.9</v>
      </c>
      <c r="AX14" s="70">
        <f t="shared" si="3"/>
        <v>0</v>
      </c>
      <c r="AY14" s="70">
        <f t="shared" si="3"/>
        <v>34189.9</v>
      </c>
      <c r="AZ14" s="70">
        <f t="shared" si="3"/>
        <v>0</v>
      </c>
      <c r="BA14" s="70">
        <f t="shared" si="3"/>
        <v>0</v>
      </c>
      <c r="BB14" s="70">
        <f t="shared" si="3"/>
        <v>80649.8</v>
      </c>
      <c r="BC14" s="70">
        <f t="shared" si="3"/>
        <v>80649.8</v>
      </c>
      <c r="BD14" s="70">
        <f t="shared" si="3"/>
        <v>80649.8</v>
      </c>
      <c r="BE14" s="70">
        <f t="shared" si="3"/>
        <v>241.9</v>
      </c>
      <c r="BF14" s="70">
        <f t="shared" si="3"/>
        <v>80891.7</v>
      </c>
      <c r="BG14" s="70">
        <f t="shared" si="3"/>
        <v>80649.8</v>
      </c>
      <c r="BH14" s="70">
        <f t="shared" si="3"/>
        <v>241.9</v>
      </c>
      <c r="BI14" s="70">
        <f t="shared" si="3"/>
        <v>80891.7</v>
      </c>
    </row>
    <row r="15" spans="1:67" ht="56.25" x14ac:dyDescent="0.3">
      <c r="A15" s="9" t="s">
        <v>5</v>
      </c>
      <c r="B15" s="13" t="s">
        <v>24</v>
      </c>
      <c r="C15" s="62" t="s">
        <v>104</v>
      </c>
      <c r="D15" s="6">
        <v>10558</v>
      </c>
      <c r="E15" s="25">
        <v>10558</v>
      </c>
      <c r="F15" s="25">
        <v>741.8</v>
      </c>
      <c r="G15" s="25">
        <v>184.6</v>
      </c>
      <c r="H15" s="25">
        <f>F15+G15</f>
        <v>926.4</v>
      </c>
      <c r="I15" s="6">
        <v>3883</v>
      </c>
      <c r="J15" s="22">
        <f>SUM(H15,I15)</f>
        <v>4809.3999999999996</v>
      </c>
      <c r="K15" s="121"/>
      <c r="L15" s="6">
        <v>4809.3999999999996</v>
      </c>
      <c r="M15" s="121"/>
      <c r="N15" s="25"/>
      <c r="O15" s="31">
        <v>4809.3999999999996</v>
      </c>
      <c r="P15" s="27"/>
      <c r="Q15" s="31">
        <f t="shared" ref="Q15:Q76" si="4">P15+O15</f>
        <v>4809.3999999999996</v>
      </c>
      <c r="R15" s="25">
        <v>14816.5</v>
      </c>
      <c r="S15" s="120">
        <f>R15-Q15</f>
        <v>10007.1</v>
      </c>
      <c r="T15" s="53"/>
      <c r="U15" s="31">
        <f t="shared" ref="U15:U76" si="5">R15+T15</f>
        <v>14816.5</v>
      </c>
      <c r="V15" s="13"/>
      <c r="W15" s="74">
        <v>2018.8</v>
      </c>
      <c r="X15" s="45">
        <f>SUM(Y15-W15)</f>
        <v>4555.0999999999995</v>
      </c>
      <c r="Y15" s="43">
        <v>6573.9</v>
      </c>
      <c r="Z15" s="121"/>
      <c r="AA15" s="43">
        <f t="shared" ref="AA15:AA23" si="6">SUM(Y15,Z15)</f>
        <v>6573.9</v>
      </c>
      <c r="AB15" s="103"/>
      <c r="AC15" s="75">
        <f>SUM(AA15:AB15)</f>
        <v>6573.9</v>
      </c>
      <c r="AD15" s="53"/>
      <c r="AE15" s="75">
        <f t="shared" ref="AE15:AE56" si="7">SUM(AC15,AD15)</f>
        <v>6573.9</v>
      </c>
      <c r="AF15" s="121"/>
      <c r="AG15" s="74">
        <f>SUM(AE15,AF15)</f>
        <v>6573.9</v>
      </c>
      <c r="AH15" s="53"/>
      <c r="AI15" s="74">
        <f t="shared" ref="AI15:AI60" si="8">SUM(AG15,AH15)</f>
        <v>6573.9</v>
      </c>
      <c r="AJ15" s="83"/>
      <c r="AK15" s="74">
        <f>SUM(AI15,AJ15)</f>
        <v>6573.9</v>
      </c>
      <c r="AL15" s="13"/>
      <c r="AM15" s="74">
        <f>SUM(AK15,AL15)</f>
        <v>6573.9</v>
      </c>
      <c r="AN15" s="6"/>
      <c r="AO15" s="74">
        <f>SUM(AM15,AN15)</f>
        <v>6573.9</v>
      </c>
      <c r="AP15" s="53"/>
      <c r="AQ15" s="74">
        <f>SUM(AO15,AP15)</f>
        <v>6573.9</v>
      </c>
      <c r="AR15" s="86">
        <v>39860.800000000003</v>
      </c>
      <c r="AS15" s="86"/>
      <c r="AT15" s="86">
        <f>SUM(AR15,AS15)</f>
        <v>39860.800000000003</v>
      </c>
      <c r="AU15" s="86"/>
      <c r="AV15" s="86">
        <f>SUM(AT15,AU15)</f>
        <v>39860.800000000003</v>
      </c>
      <c r="AW15" s="6">
        <v>34189.9</v>
      </c>
      <c r="AX15" s="53"/>
      <c r="AY15" s="6">
        <f>SUM(AW15,AX15)</f>
        <v>34189.9</v>
      </c>
      <c r="AZ15" s="6"/>
      <c r="BA15" s="6"/>
      <c r="BB15" s="6">
        <v>80649.8</v>
      </c>
      <c r="BC15" s="6">
        <v>80649.8</v>
      </c>
      <c r="BD15" s="6">
        <v>80649.8</v>
      </c>
      <c r="BE15" s="6">
        <v>241.9</v>
      </c>
      <c r="BF15" s="74">
        <f>SUM(BB15,BE15)</f>
        <v>80891.7</v>
      </c>
      <c r="BG15" s="74">
        <v>80649.8</v>
      </c>
      <c r="BH15" s="74">
        <v>241.9</v>
      </c>
      <c r="BI15" s="74">
        <f>SUM(BG15,BH15)</f>
        <v>80891.7</v>
      </c>
    </row>
    <row r="16" spans="1:67" s="17" customFormat="1" ht="58.5" customHeight="1" x14ac:dyDescent="0.2">
      <c r="A16" s="67" t="s">
        <v>4</v>
      </c>
      <c r="B16" s="39" t="s">
        <v>26</v>
      </c>
      <c r="C16" s="104" t="s">
        <v>17</v>
      </c>
      <c r="D16" s="120" t="e">
        <f>#REF!+#REF!+#REF!+#REF!+D27+#REF!+#REF!+D28</f>
        <v>#REF!</v>
      </c>
      <c r="E16" s="120" t="e">
        <f>SUM(#REF!,#REF!,#REF!,#REF!,#REF!,E27,#REF!,#REF!,E28)</f>
        <v>#REF!</v>
      </c>
      <c r="F16" s="120" t="e">
        <f>SUM(#REF!,#REF!,#REF!,#REF!,#REF!,F27,#REF!,#REF!,F28)</f>
        <v>#REF!</v>
      </c>
      <c r="G16" s="120" t="e">
        <f>SUM(#REF!,#REF!,#REF!,#REF!,#REF!,G27,#REF!,#REF!,G28)</f>
        <v>#REF!</v>
      </c>
      <c r="H16" s="120" t="e">
        <f>SUM(#REF!,#REF!,#REF!,#REF!,#REF!,H27,#REF!,#REF!,H28)</f>
        <v>#REF!</v>
      </c>
      <c r="I16" s="7" t="e">
        <f>SUM(#REF!,#REF!,#REF!,#REF!,#REF!,I27,#REF!,#REF!,I28)</f>
        <v>#REF!</v>
      </c>
      <c r="J16" s="120" t="e">
        <f>SUM(J17+#REF!+J25+J27+J28)</f>
        <v>#REF!</v>
      </c>
      <c r="K16" s="120" t="e">
        <f>SUM(#REF!,#REF!,K27,#REF!,K28)</f>
        <v>#REF!</v>
      </c>
      <c r="L16" s="120" t="e">
        <f>L17+#REF!+L25+L27+L28</f>
        <v>#REF!</v>
      </c>
      <c r="M16" s="120" t="e">
        <f>M17+#REF!+M25+M27+M28</f>
        <v>#REF!</v>
      </c>
      <c r="N16" s="120" t="e">
        <f>N17+#REF!+N25+N27+N28</f>
        <v>#REF!</v>
      </c>
      <c r="O16" s="32">
        <f>SUM(O17:O28)</f>
        <v>187952.24900000001</v>
      </c>
      <c r="P16" s="32">
        <f>SUM(P17:P28)</f>
        <v>3678.1210000000001</v>
      </c>
      <c r="Q16" s="32">
        <f>P16+O16</f>
        <v>191630.37000000002</v>
      </c>
      <c r="R16" s="32">
        <f t="shared" ref="R16:BI16" si="9">SUM(R17:R28)</f>
        <v>159916.5</v>
      </c>
      <c r="S16" s="32">
        <f t="shared" si="9"/>
        <v>-31713.870000000003</v>
      </c>
      <c r="T16" s="32">
        <f t="shared" si="9"/>
        <v>4125.4709999999995</v>
      </c>
      <c r="U16" s="32">
        <f t="shared" si="9"/>
        <v>165040.52799999999</v>
      </c>
      <c r="V16" s="32">
        <f t="shared" si="9"/>
        <v>4897.2</v>
      </c>
      <c r="W16" s="32">
        <f t="shared" si="9"/>
        <v>100775.97899999999</v>
      </c>
      <c r="X16" s="41">
        <f t="shared" si="9"/>
        <v>12825.200000000004</v>
      </c>
      <c r="Y16" s="42">
        <f t="shared" si="9"/>
        <v>113601.179</v>
      </c>
      <c r="Z16" s="42">
        <f t="shared" si="9"/>
        <v>-7.6999999999999999E-2</v>
      </c>
      <c r="AA16" s="42">
        <f t="shared" si="9"/>
        <v>113601.102</v>
      </c>
      <c r="AB16" s="69">
        <f t="shared" si="9"/>
        <v>21896.275890000001</v>
      </c>
      <c r="AC16" s="69">
        <f t="shared" si="9"/>
        <v>135497.37789</v>
      </c>
      <c r="AD16" s="69">
        <f t="shared" si="9"/>
        <v>6.6000000000000003E-2</v>
      </c>
      <c r="AE16" s="69">
        <f t="shared" si="9"/>
        <v>139113.34389000002</v>
      </c>
      <c r="AF16" s="69">
        <f t="shared" si="9"/>
        <v>-3536.9159999999997</v>
      </c>
      <c r="AG16" s="69">
        <f t="shared" si="9"/>
        <v>135576.42788999999</v>
      </c>
      <c r="AH16" s="70">
        <f t="shared" si="9"/>
        <v>0</v>
      </c>
      <c r="AI16" s="70">
        <f t="shared" si="9"/>
        <v>135576.42788999999</v>
      </c>
      <c r="AJ16" s="70">
        <f t="shared" si="9"/>
        <v>7728.02225</v>
      </c>
      <c r="AK16" s="70">
        <f t="shared" si="9"/>
        <v>143304.45014</v>
      </c>
      <c r="AL16" s="70">
        <f t="shared" si="9"/>
        <v>1327.2749200000001</v>
      </c>
      <c r="AM16" s="70">
        <f t="shared" si="9"/>
        <v>144631.72506</v>
      </c>
      <c r="AN16" s="70">
        <f t="shared" si="9"/>
        <v>703.82299999999998</v>
      </c>
      <c r="AO16" s="70">
        <f t="shared" si="9"/>
        <v>145335.54806</v>
      </c>
      <c r="AP16" s="70">
        <f t="shared" si="9"/>
        <v>-15.852</v>
      </c>
      <c r="AQ16" s="70">
        <f t="shared" si="9"/>
        <v>145319.69605999999</v>
      </c>
      <c r="AR16" s="8">
        <f t="shared" si="9"/>
        <v>225816.07900000003</v>
      </c>
      <c r="AS16" s="8">
        <f t="shared" si="9"/>
        <v>-2905.4341199999999</v>
      </c>
      <c r="AT16" s="8">
        <f t="shared" si="9"/>
        <v>222910.64487999998</v>
      </c>
      <c r="AU16" s="8">
        <f t="shared" si="9"/>
        <v>51481</v>
      </c>
      <c r="AV16" s="8">
        <f t="shared" si="9"/>
        <v>274391.64487999998</v>
      </c>
      <c r="AW16" s="8">
        <f t="shared" si="9"/>
        <v>81384.618000000002</v>
      </c>
      <c r="AX16" s="8">
        <f t="shared" si="9"/>
        <v>-2850.4179999999997</v>
      </c>
      <c r="AY16" s="8">
        <f t="shared" si="9"/>
        <v>78534.2</v>
      </c>
      <c r="AZ16" s="8">
        <f t="shared" si="9"/>
        <v>51481.1</v>
      </c>
      <c r="BA16" s="8">
        <f t="shared" si="9"/>
        <v>15759.502</v>
      </c>
      <c r="BB16" s="8">
        <f t="shared" si="9"/>
        <v>83030.800000000017</v>
      </c>
      <c r="BC16" s="8">
        <f t="shared" si="9"/>
        <v>82466.7</v>
      </c>
      <c r="BD16" s="8">
        <f t="shared" si="9"/>
        <v>73724.3</v>
      </c>
      <c r="BE16" s="8">
        <f t="shared" si="9"/>
        <v>67342</v>
      </c>
      <c r="BF16" s="70">
        <f t="shared" si="9"/>
        <v>152716.43034999998</v>
      </c>
      <c r="BG16" s="70">
        <f t="shared" si="9"/>
        <v>82853.10000000002</v>
      </c>
      <c r="BH16" s="70">
        <f t="shared" si="9"/>
        <v>69322</v>
      </c>
      <c r="BI16" s="70">
        <f t="shared" si="9"/>
        <v>154546.70649999997</v>
      </c>
    </row>
    <row r="17" spans="1:66" s="17" customFormat="1" ht="77.25" hidden="1" customHeight="1" x14ac:dyDescent="0.3">
      <c r="A17" s="9" t="s">
        <v>7</v>
      </c>
      <c r="B17" s="13" t="s">
        <v>27</v>
      </c>
      <c r="C17" s="35" t="s">
        <v>67</v>
      </c>
      <c r="D17" s="10"/>
      <c r="E17" s="25">
        <v>5051.1099999999997</v>
      </c>
      <c r="F17" s="25">
        <v>3714.2</v>
      </c>
      <c r="G17" s="25">
        <v>87.4</v>
      </c>
      <c r="H17" s="25">
        <f>F17+G17</f>
        <v>3801.6</v>
      </c>
      <c r="I17" s="6">
        <v>1370.5</v>
      </c>
      <c r="J17" s="23">
        <f>SUM(H17,I17)</f>
        <v>5172.1000000000004</v>
      </c>
      <c r="K17" s="6">
        <v>4861.8</v>
      </c>
      <c r="L17" s="23">
        <v>310.3</v>
      </c>
      <c r="M17" s="119"/>
      <c r="N17" s="25">
        <v>135.291</v>
      </c>
      <c r="O17" s="31">
        <v>5307.3909999999996</v>
      </c>
      <c r="P17" s="34"/>
      <c r="Q17" s="31">
        <f t="shared" si="4"/>
        <v>5307.3909999999996</v>
      </c>
      <c r="R17" s="31">
        <v>5171.8999999999996</v>
      </c>
      <c r="S17" s="120">
        <f>R17-Q17</f>
        <v>-135.49099999999999</v>
      </c>
      <c r="T17" s="31">
        <v>0.188</v>
      </c>
      <c r="U17" s="31">
        <f t="shared" si="5"/>
        <v>5172.0879999999997</v>
      </c>
      <c r="V17" s="39"/>
      <c r="W17" s="6">
        <v>4931.0789999999997</v>
      </c>
      <c r="X17" s="45">
        <f t="shared" ref="X17:X72" si="10">SUM(Y17-W17)</f>
        <v>0</v>
      </c>
      <c r="Y17" s="43">
        <v>4931.0789999999997</v>
      </c>
      <c r="Z17" s="121"/>
      <c r="AA17" s="43">
        <f t="shared" si="6"/>
        <v>4931.0789999999997</v>
      </c>
      <c r="AB17" s="70"/>
      <c r="AC17" s="69">
        <f>SUM(AA17:AB17)</f>
        <v>4931.0789999999997</v>
      </c>
      <c r="AD17" s="37"/>
      <c r="AE17" s="75">
        <f t="shared" si="7"/>
        <v>4931.0789999999997</v>
      </c>
      <c r="AF17" s="119"/>
      <c r="AG17" s="74">
        <f t="shared" ref="AG17:AG71" si="11">SUM(AE17,AF17)</f>
        <v>4931.0789999999997</v>
      </c>
      <c r="AH17" s="37"/>
      <c r="AI17" s="74">
        <f t="shared" si="8"/>
        <v>4931.0789999999997</v>
      </c>
      <c r="AJ17" s="82"/>
      <c r="AK17" s="74">
        <f t="shared" ref="AK17:AK72" si="12">SUM(AI17,AJ17)</f>
        <v>4931.0789999999997</v>
      </c>
      <c r="AL17" s="39"/>
      <c r="AM17" s="74">
        <f t="shared" ref="AM17:AM72" si="13">SUM(AK17,AL17)</f>
        <v>4931.0789999999997</v>
      </c>
      <c r="AN17" s="82"/>
      <c r="AO17" s="74">
        <f t="shared" ref="AO17:AO72" si="14">SUM(AM17,AN17)</f>
        <v>4931.0789999999997</v>
      </c>
      <c r="AP17" s="37"/>
      <c r="AQ17" s="74">
        <f t="shared" ref="AQ17:AQ27" si="15">SUM(AO17,AP17)</f>
        <v>4931.0789999999997</v>
      </c>
      <c r="AR17" s="6">
        <v>4931.0789999999997</v>
      </c>
      <c r="AS17" s="6">
        <v>-4931.0789999999997</v>
      </c>
      <c r="AT17" s="86">
        <f t="shared" ref="AT17:AT24" si="16">SUM(AR17,AS17)</f>
        <v>0</v>
      </c>
      <c r="AU17" s="86"/>
      <c r="AV17" s="86">
        <f t="shared" ref="AV17:AV23" si="17">SUM(AT17,AU17)</f>
        <v>0</v>
      </c>
      <c r="AW17" s="6">
        <v>4825.4179999999997</v>
      </c>
      <c r="AX17" s="121">
        <v>-4825.4179999999997</v>
      </c>
      <c r="AY17" s="6">
        <f t="shared" ref="AY17:AY27" si="18">SUM(AW17,AX17)</f>
        <v>0</v>
      </c>
      <c r="AZ17" s="6"/>
      <c r="BA17" s="6"/>
      <c r="BB17" s="6">
        <f t="shared" ref="BB17:BB23" si="19">SUM(AV17,BA17)</f>
        <v>0</v>
      </c>
      <c r="BC17" s="6">
        <f t="shared" ref="BC17:BC24" si="20">SUM(AY17,AZ17)</f>
        <v>0</v>
      </c>
      <c r="BD17" s="37"/>
      <c r="BE17" s="112"/>
      <c r="BF17" s="74">
        <f t="shared" ref="BF17:BF76" si="21">SUM(BB17,BE17)</f>
        <v>0</v>
      </c>
      <c r="BG17" s="74">
        <f t="shared" ref="BG17:BG24" si="22">SUM(BC17,BD17)</f>
        <v>0</v>
      </c>
      <c r="BH17" s="74"/>
      <c r="BI17" s="74">
        <f t="shared" ref="BI17:BI76" si="23">SUM(BG17,BH17)</f>
        <v>0</v>
      </c>
    </row>
    <row r="18" spans="1:66" s="17" customFormat="1" ht="90.75" hidden="1" customHeight="1" x14ac:dyDescent="0.3">
      <c r="A18" s="9" t="s">
        <v>7</v>
      </c>
      <c r="B18" s="13" t="s">
        <v>59</v>
      </c>
      <c r="C18" s="26" t="s">
        <v>114</v>
      </c>
      <c r="D18" s="10"/>
      <c r="E18" s="25">
        <v>5051.1099999999997</v>
      </c>
      <c r="F18" s="25">
        <v>3714.2</v>
      </c>
      <c r="G18" s="25">
        <v>87.4</v>
      </c>
      <c r="H18" s="25">
        <f>F18+G18</f>
        <v>3801.6</v>
      </c>
      <c r="I18" s="6">
        <v>1370.5</v>
      </c>
      <c r="J18" s="23">
        <f>SUM(H18,I18)</f>
        <v>5172.1000000000004</v>
      </c>
      <c r="K18" s="6">
        <v>4861.8</v>
      </c>
      <c r="L18" s="23">
        <v>310.3</v>
      </c>
      <c r="M18" s="119"/>
      <c r="N18" s="25">
        <v>135.291</v>
      </c>
      <c r="O18" s="31">
        <v>2118.8649999999998</v>
      </c>
      <c r="P18" s="31">
        <v>0</v>
      </c>
      <c r="Q18" s="31">
        <f>P18+O18</f>
        <v>2118.8649999999998</v>
      </c>
      <c r="R18" s="31"/>
      <c r="S18" s="120">
        <f t="shared" ref="S18:S76" si="24">R18-Q18</f>
        <v>-2118.8649999999998</v>
      </c>
      <c r="T18" s="37"/>
      <c r="U18" s="31">
        <f t="shared" si="5"/>
        <v>0</v>
      </c>
      <c r="V18" s="39"/>
      <c r="W18" s="44">
        <f>SUM(U18:V18)</f>
        <v>0</v>
      </c>
      <c r="X18" s="45">
        <f t="shared" si="10"/>
        <v>0</v>
      </c>
      <c r="Y18" s="55"/>
      <c r="Z18" s="121"/>
      <c r="AA18" s="43">
        <f t="shared" si="6"/>
        <v>0</v>
      </c>
      <c r="AB18" s="74">
        <f>618.564</f>
        <v>618.56399999999996</v>
      </c>
      <c r="AC18" s="69">
        <f t="shared" ref="AC18:AC27" si="25">SUM(AA18:AB18)</f>
        <v>618.56399999999996</v>
      </c>
      <c r="AD18" s="37"/>
      <c r="AE18" s="75">
        <f t="shared" si="7"/>
        <v>618.56399999999996</v>
      </c>
      <c r="AF18" s="119"/>
      <c r="AG18" s="74">
        <f t="shared" si="11"/>
        <v>618.56399999999996</v>
      </c>
      <c r="AH18" s="37"/>
      <c r="AI18" s="74">
        <f t="shared" si="8"/>
        <v>618.56399999999996</v>
      </c>
      <c r="AJ18" s="82"/>
      <c r="AK18" s="74">
        <f t="shared" si="12"/>
        <v>618.56399999999996</v>
      </c>
      <c r="AL18" s="39"/>
      <c r="AM18" s="74">
        <f t="shared" si="13"/>
        <v>618.56399999999996</v>
      </c>
      <c r="AN18" s="82"/>
      <c r="AO18" s="74">
        <f t="shared" si="14"/>
        <v>618.56399999999996</v>
      </c>
      <c r="AP18" s="37"/>
      <c r="AQ18" s="74">
        <f t="shared" si="15"/>
        <v>618.56399999999996</v>
      </c>
      <c r="AR18" s="6"/>
      <c r="AS18" s="6"/>
      <c r="AT18" s="86">
        <f t="shared" si="16"/>
        <v>0</v>
      </c>
      <c r="AU18" s="86"/>
      <c r="AV18" s="86">
        <f t="shared" si="17"/>
        <v>0</v>
      </c>
      <c r="AW18" s="6"/>
      <c r="AX18" s="119"/>
      <c r="AY18" s="6">
        <f t="shared" si="18"/>
        <v>0</v>
      </c>
      <c r="AZ18" s="6"/>
      <c r="BA18" s="6"/>
      <c r="BB18" s="6">
        <f t="shared" si="19"/>
        <v>0</v>
      </c>
      <c r="BC18" s="6">
        <f t="shared" si="20"/>
        <v>0</v>
      </c>
      <c r="BD18" s="37"/>
      <c r="BE18" s="112"/>
      <c r="BF18" s="74">
        <f t="shared" si="21"/>
        <v>0</v>
      </c>
      <c r="BG18" s="74">
        <f t="shared" si="22"/>
        <v>0</v>
      </c>
      <c r="BH18" s="74"/>
      <c r="BI18" s="74">
        <f t="shared" si="23"/>
        <v>0</v>
      </c>
    </row>
    <row r="19" spans="1:66" s="17" customFormat="1" ht="96" customHeight="1" x14ac:dyDescent="0.3">
      <c r="A19" s="9" t="s">
        <v>7</v>
      </c>
      <c r="B19" s="13" t="s">
        <v>59</v>
      </c>
      <c r="C19" s="26" t="s">
        <v>139</v>
      </c>
      <c r="D19" s="10"/>
      <c r="E19" s="25"/>
      <c r="F19" s="25"/>
      <c r="G19" s="25"/>
      <c r="H19" s="25"/>
      <c r="I19" s="6"/>
      <c r="J19" s="23"/>
      <c r="K19" s="6"/>
      <c r="L19" s="23"/>
      <c r="M19" s="119"/>
      <c r="N19" s="25"/>
      <c r="O19" s="31"/>
      <c r="P19" s="31"/>
      <c r="Q19" s="31"/>
      <c r="R19" s="31"/>
      <c r="S19" s="120"/>
      <c r="T19" s="37"/>
      <c r="U19" s="31"/>
      <c r="V19" s="39"/>
      <c r="W19" s="44"/>
      <c r="X19" s="45"/>
      <c r="Y19" s="55"/>
      <c r="Z19" s="121"/>
      <c r="AA19" s="43"/>
      <c r="AB19" s="74"/>
      <c r="AC19" s="69"/>
      <c r="AD19" s="37"/>
      <c r="AE19" s="75"/>
      <c r="AF19" s="119"/>
      <c r="AG19" s="74"/>
      <c r="AH19" s="37"/>
      <c r="AI19" s="74"/>
      <c r="AJ19" s="82"/>
      <c r="AK19" s="74"/>
      <c r="AL19" s="39"/>
      <c r="AM19" s="74"/>
      <c r="AN19" s="82"/>
      <c r="AO19" s="74"/>
      <c r="AP19" s="37"/>
      <c r="AQ19" s="74"/>
      <c r="AR19" s="6"/>
      <c r="AS19" s="6"/>
      <c r="AT19" s="86"/>
      <c r="AU19" s="86"/>
      <c r="AV19" s="86"/>
      <c r="AW19" s="6"/>
      <c r="AX19" s="119"/>
      <c r="AY19" s="6"/>
      <c r="AZ19" s="6"/>
      <c r="BA19" s="6"/>
      <c r="BB19" s="6">
        <v>0</v>
      </c>
      <c r="BC19" s="6"/>
      <c r="BD19" s="37"/>
      <c r="BE19" s="112"/>
      <c r="BF19" s="74">
        <f t="shared" si="21"/>
        <v>0</v>
      </c>
      <c r="BG19" s="74">
        <v>0</v>
      </c>
      <c r="BH19" s="74">
        <v>1980</v>
      </c>
      <c r="BI19" s="123">
        <v>1980.0490500000001</v>
      </c>
      <c r="BM19" s="116"/>
      <c r="BN19" s="116"/>
    </row>
    <row r="20" spans="1:66" s="17" customFormat="1" ht="99" customHeight="1" x14ac:dyDescent="0.3">
      <c r="A20" s="9" t="s">
        <v>6</v>
      </c>
      <c r="B20" s="13" t="s">
        <v>60</v>
      </c>
      <c r="C20" s="35" t="s">
        <v>72</v>
      </c>
      <c r="D20" s="10"/>
      <c r="E20" s="25"/>
      <c r="F20" s="25"/>
      <c r="G20" s="25"/>
      <c r="H20" s="25"/>
      <c r="I20" s="6"/>
      <c r="J20" s="23"/>
      <c r="K20" s="6"/>
      <c r="L20" s="23"/>
      <c r="M20" s="119"/>
      <c r="N20" s="25"/>
      <c r="O20" s="31"/>
      <c r="P20" s="31">
        <v>1553.72</v>
      </c>
      <c r="Q20" s="31">
        <f>P20+O20</f>
        <v>1553.72</v>
      </c>
      <c r="R20" s="31"/>
      <c r="S20" s="120">
        <f t="shared" si="24"/>
        <v>-1553.72</v>
      </c>
      <c r="T20" s="37"/>
      <c r="U20" s="31">
        <f t="shared" si="5"/>
        <v>0</v>
      </c>
      <c r="V20" s="39"/>
      <c r="W20" s="44">
        <f>SUM(U20:V20)</f>
        <v>0</v>
      </c>
      <c r="X20" s="45">
        <f t="shared" si="10"/>
        <v>0</v>
      </c>
      <c r="Y20" s="55"/>
      <c r="Z20" s="121"/>
      <c r="AA20" s="43">
        <f t="shared" si="6"/>
        <v>0</v>
      </c>
      <c r="AB20" s="70"/>
      <c r="AC20" s="69">
        <f t="shared" si="25"/>
        <v>0</v>
      </c>
      <c r="AD20" s="37"/>
      <c r="AE20" s="75">
        <v>3615.9</v>
      </c>
      <c r="AF20" s="119"/>
      <c r="AG20" s="74">
        <f t="shared" si="11"/>
        <v>3615.9</v>
      </c>
      <c r="AH20" s="37"/>
      <c r="AI20" s="74">
        <f t="shared" si="8"/>
        <v>3615.9</v>
      </c>
      <c r="AJ20" s="82"/>
      <c r="AK20" s="74">
        <f t="shared" si="12"/>
        <v>3615.9</v>
      </c>
      <c r="AL20" s="39"/>
      <c r="AM20" s="74">
        <f t="shared" si="13"/>
        <v>3615.9</v>
      </c>
      <c r="AN20" s="82"/>
      <c r="AO20" s="74">
        <f t="shared" si="14"/>
        <v>3615.9</v>
      </c>
      <c r="AP20" s="37"/>
      <c r="AQ20" s="74">
        <f t="shared" si="15"/>
        <v>3615.9</v>
      </c>
      <c r="AR20" s="6">
        <v>3532.9</v>
      </c>
      <c r="AS20" s="6"/>
      <c r="AT20" s="86">
        <f t="shared" si="16"/>
        <v>3532.9</v>
      </c>
      <c r="AU20" s="86"/>
      <c r="AV20" s="86">
        <f t="shared" si="17"/>
        <v>3532.9</v>
      </c>
      <c r="AW20" s="6">
        <v>3510.9</v>
      </c>
      <c r="AX20" s="119"/>
      <c r="AY20" s="6">
        <f t="shared" si="18"/>
        <v>3510.9</v>
      </c>
      <c r="AZ20" s="6"/>
      <c r="BA20" s="6"/>
      <c r="BB20" s="6">
        <v>3795.5</v>
      </c>
      <c r="BC20" s="6">
        <v>3690.3</v>
      </c>
      <c r="BD20" s="6">
        <v>3690.3</v>
      </c>
      <c r="BE20" s="6"/>
      <c r="BF20" s="74">
        <f t="shared" si="21"/>
        <v>3795.5</v>
      </c>
      <c r="BG20" s="74">
        <v>3556.3</v>
      </c>
      <c r="BH20" s="74"/>
      <c r="BI20" s="74">
        <f t="shared" si="23"/>
        <v>3556.3</v>
      </c>
    </row>
    <row r="21" spans="1:66" s="17" customFormat="1" ht="63.75" hidden="1" customHeight="1" x14ac:dyDescent="0.3">
      <c r="A21" s="9" t="s">
        <v>6</v>
      </c>
      <c r="B21" s="121" t="s">
        <v>107</v>
      </c>
      <c r="C21" s="105" t="s">
        <v>106</v>
      </c>
      <c r="D21" s="10"/>
      <c r="E21" s="25"/>
      <c r="F21" s="25"/>
      <c r="G21" s="25"/>
      <c r="H21" s="25"/>
      <c r="I21" s="6"/>
      <c r="J21" s="23"/>
      <c r="K21" s="6"/>
      <c r="L21" s="23"/>
      <c r="M21" s="119"/>
      <c r="N21" s="25"/>
      <c r="O21" s="31"/>
      <c r="P21" s="31"/>
      <c r="Q21" s="31"/>
      <c r="R21" s="31"/>
      <c r="S21" s="120"/>
      <c r="T21" s="37"/>
      <c r="U21" s="31"/>
      <c r="V21" s="39"/>
      <c r="W21" s="44"/>
      <c r="X21" s="45"/>
      <c r="Y21" s="55"/>
      <c r="Z21" s="121"/>
      <c r="AA21" s="43">
        <v>0</v>
      </c>
      <c r="AB21" s="74">
        <f>10565.9+674.41915</f>
        <v>11240.319149999999</v>
      </c>
      <c r="AC21" s="69">
        <f t="shared" si="25"/>
        <v>11240.319149999999</v>
      </c>
      <c r="AD21" s="37"/>
      <c r="AE21" s="75">
        <f t="shared" si="7"/>
        <v>11240.319149999999</v>
      </c>
      <c r="AF21" s="121">
        <v>-3540.7449999999999</v>
      </c>
      <c r="AG21" s="74">
        <f t="shared" si="11"/>
        <v>7699.5741499999995</v>
      </c>
      <c r="AH21" s="37"/>
      <c r="AI21" s="74">
        <f t="shared" si="8"/>
        <v>7699.5741499999995</v>
      </c>
      <c r="AJ21" s="82"/>
      <c r="AK21" s="74">
        <f t="shared" si="12"/>
        <v>7699.5741499999995</v>
      </c>
      <c r="AL21" s="39"/>
      <c r="AM21" s="74">
        <f t="shared" si="13"/>
        <v>7699.5741499999995</v>
      </c>
      <c r="AN21" s="82"/>
      <c r="AO21" s="74">
        <f t="shared" si="14"/>
        <v>7699.5741499999995</v>
      </c>
      <c r="AP21" s="37"/>
      <c r="AQ21" s="74">
        <f t="shared" si="15"/>
        <v>7699.5741499999995</v>
      </c>
      <c r="AR21" s="6"/>
      <c r="AS21" s="6"/>
      <c r="AT21" s="86">
        <f t="shared" si="16"/>
        <v>0</v>
      </c>
      <c r="AU21" s="86"/>
      <c r="AV21" s="86">
        <f t="shared" si="17"/>
        <v>0</v>
      </c>
      <c r="AW21" s="6"/>
      <c r="AX21" s="119"/>
      <c r="AY21" s="6">
        <f t="shared" si="18"/>
        <v>0</v>
      </c>
      <c r="AZ21" s="6"/>
      <c r="BA21" s="6"/>
      <c r="BB21" s="6">
        <f t="shared" si="19"/>
        <v>0</v>
      </c>
      <c r="BC21" s="6">
        <f t="shared" si="20"/>
        <v>0</v>
      </c>
      <c r="BD21" s="37"/>
      <c r="BE21" s="112"/>
      <c r="BF21" s="74">
        <f t="shared" si="21"/>
        <v>0</v>
      </c>
      <c r="BG21" s="74">
        <f t="shared" si="22"/>
        <v>0</v>
      </c>
      <c r="BH21" s="74"/>
      <c r="BI21" s="74">
        <f t="shared" si="23"/>
        <v>0</v>
      </c>
    </row>
    <row r="22" spans="1:66" s="17" customFormat="1" ht="54.75" hidden="1" customHeight="1" x14ac:dyDescent="0.3">
      <c r="A22" s="9" t="s">
        <v>8</v>
      </c>
      <c r="B22" s="13" t="s">
        <v>80</v>
      </c>
      <c r="C22" s="26" t="s">
        <v>115</v>
      </c>
      <c r="D22" s="10"/>
      <c r="E22" s="25"/>
      <c r="F22" s="25"/>
      <c r="G22" s="25"/>
      <c r="H22" s="25"/>
      <c r="I22" s="6"/>
      <c r="J22" s="23"/>
      <c r="K22" s="6"/>
      <c r="L22" s="23"/>
      <c r="M22" s="119"/>
      <c r="N22" s="25"/>
      <c r="O22" s="31"/>
      <c r="P22" s="31"/>
      <c r="Q22" s="31"/>
      <c r="R22" s="31">
        <v>0</v>
      </c>
      <c r="S22" s="120"/>
      <c r="T22" s="121">
        <v>106.383</v>
      </c>
      <c r="U22" s="31">
        <f>R22+T22</f>
        <v>106.383</v>
      </c>
      <c r="V22" s="39"/>
      <c r="W22" s="44"/>
      <c r="X22" s="45">
        <f>SUM(Y22-W22)</f>
        <v>0</v>
      </c>
      <c r="Y22" s="55"/>
      <c r="Z22" s="121"/>
      <c r="AA22" s="43">
        <f>SUM(Y22,Z22)</f>
        <v>0</v>
      </c>
      <c r="AB22" s="70"/>
      <c r="AC22" s="69">
        <f>SUM(AA22:AB22)</f>
        <v>0</v>
      </c>
      <c r="AD22" s="37"/>
      <c r="AE22" s="75">
        <f>SUM(AC22,AD22)</f>
        <v>0</v>
      </c>
      <c r="AF22" s="121">
        <v>50.829000000000001</v>
      </c>
      <c r="AG22" s="74">
        <f>SUM(AE22,AF22)</f>
        <v>50.829000000000001</v>
      </c>
      <c r="AH22" s="37"/>
      <c r="AI22" s="74">
        <f t="shared" si="8"/>
        <v>50.829000000000001</v>
      </c>
      <c r="AJ22" s="82"/>
      <c r="AK22" s="74">
        <f t="shared" si="12"/>
        <v>50.829000000000001</v>
      </c>
      <c r="AL22" s="106"/>
      <c r="AM22" s="74">
        <f t="shared" si="13"/>
        <v>50.829000000000001</v>
      </c>
      <c r="AN22" s="82"/>
      <c r="AO22" s="74">
        <f t="shared" si="14"/>
        <v>50.829000000000001</v>
      </c>
      <c r="AP22" s="37"/>
      <c r="AQ22" s="74">
        <f t="shared" si="15"/>
        <v>50.829000000000001</v>
      </c>
      <c r="AR22" s="6"/>
      <c r="AS22" s="6"/>
      <c r="AT22" s="86">
        <f t="shared" si="16"/>
        <v>0</v>
      </c>
      <c r="AU22" s="86"/>
      <c r="AV22" s="86">
        <f t="shared" si="17"/>
        <v>0</v>
      </c>
      <c r="AW22" s="6"/>
      <c r="AX22" s="119"/>
      <c r="AY22" s="6">
        <f t="shared" si="18"/>
        <v>0</v>
      </c>
      <c r="AZ22" s="6"/>
      <c r="BA22" s="6"/>
      <c r="BB22" s="6">
        <f t="shared" si="19"/>
        <v>0</v>
      </c>
      <c r="BC22" s="6">
        <f t="shared" si="20"/>
        <v>0</v>
      </c>
      <c r="BD22" s="37"/>
      <c r="BE22" s="112"/>
      <c r="BF22" s="74">
        <f t="shared" si="21"/>
        <v>0</v>
      </c>
      <c r="BG22" s="74">
        <f t="shared" si="22"/>
        <v>0</v>
      </c>
      <c r="BH22" s="74"/>
      <c r="BI22" s="74">
        <f t="shared" si="23"/>
        <v>0</v>
      </c>
    </row>
    <row r="23" spans="1:66" s="17" customFormat="1" ht="54" hidden="1" customHeight="1" x14ac:dyDescent="0.3">
      <c r="A23" s="9" t="s">
        <v>8</v>
      </c>
      <c r="B23" s="13" t="s">
        <v>56</v>
      </c>
      <c r="C23" s="35" t="s">
        <v>57</v>
      </c>
      <c r="D23" s="10"/>
      <c r="E23" s="25">
        <v>5051.1099999999997</v>
      </c>
      <c r="F23" s="25">
        <v>3714.2</v>
      </c>
      <c r="G23" s="25">
        <v>87.4</v>
      </c>
      <c r="H23" s="25">
        <f>F23+G23</f>
        <v>3801.6</v>
      </c>
      <c r="I23" s="6">
        <v>1370.5</v>
      </c>
      <c r="J23" s="23">
        <v>0</v>
      </c>
      <c r="K23" s="6">
        <v>4861.8</v>
      </c>
      <c r="L23" s="23">
        <v>310.3</v>
      </c>
      <c r="M23" s="119"/>
      <c r="N23" s="25">
        <v>334.19727999999998</v>
      </c>
      <c r="O23" s="31">
        <v>334.197</v>
      </c>
      <c r="P23" s="34"/>
      <c r="Q23" s="31">
        <f>P23+O23</f>
        <v>334.197</v>
      </c>
      <c r="R23" s="31"/>
      <c r="S23" s="120">
        <f t="shared" si="24"/>
        <v>-334.197</v>
      </c>
      <c r="T23" s="37"/>
      <c r="U23" s="31">
        <v>1063.18</v>
      </c>
      <c r="V23" s="46"/>
      <c r="W23" s="44"/>
      <c r="X23" s="45">
        <f t="shared" si="10"/>
        <v>0</v>
      </c>
      <c r="Y23" s="55"/>
      <c r="Z23" s="121"/>
      <c r="AA23" s="43">
        <f t="shared" si="6"/>
        <v>0</v>
      </c>
      <c r="AB23" s="74">
        <v>991.69273999999996</v>
      </c>
      <c r="AC23" s="69">
        <f t="shared" si="25"/>
        <v>991.69273999999996</v>
      </c>
      <c r="AD23" s="37"/>
      <c r="AE23" s="75">
        <f t="shared" si="7"/>
        <v>991.69273999999996</v>
      </c>
      <c r="AF23" s="119"/>
      <c r="AG23" s="74">
        <f t="shared" si="11"/>
        <v>991.69273999999996</v>
      </c>
      <c r="AH23" s="37"/>
      <c r="AI23" s="74">
        <f t="shared" si="8"/>
        <v>991.69273999999996</v>
      </c>
      <c r="AJ23" s="82"/>
      <c r="AK23" s="74">
        <f t="shared" si="12"/>
        <v>991.69273999999996</v>
      </c>
      <c r="AL23" s="106"/>
      <c r="AM23" s="74">
        <f t="shared" si="13"/>
        <v>991.69273999999996</v>
      </c>
      <c r="AN23" s="82"/>
      <c r="AO23" s="74">
        <f t="shared" si="14"/>
        <v>991.69273999999996</v>
      </c>
      <c r="AP23" s="37"/>
      <c r="AQ23" s="74">
        <f t="shared" si="15"/>
        <v>991.69273999999996</v>
      </c>
      <c r="AR23" s="6"/>
      <c r="AS23" s="6"/>
      <c r="AT23" s="86">
        <f t="shared" si="16"/>
        <v>0</v>
      </c>
      <c r="AU23" s="86"/>
      <c r="AV23" s="86">
        <f t="shared" si="17"/>
        <v>0</v>
      </c>
      <c r="AW23" s="6"/>
      <c r="AX23" s="119"/>
      <c r="AY23" s="6">
        <f t="shared" si="18"/>
        <v>0</v>
      </c>
      <c r="AZ23" s="6"/>
      <c r="BA23" s="6"/>
      <c r="BB23" s="6">
        <f t="shared" si="19"/>
        <v>0</v>
      </c>
      <c r="BC23" s="6">
        <f t="shared" si="20"/>
        <v>0</v>
      </c>
      <c r="BD23" s="37"/>
      <c r="BE23" s="112"/>
      <c r="BF23" s="74">
        <f t="shared" si="21"/>
        <v>0</v>
      </c>
      <c r="BG23" s="74">
        <f t="shared" si="22"/>
        <v>0</v>
      </c>
      <c r="BH23" s="74"/>
      <c r="BI23" s="74">
        <f t="shared" si="23"/>
        <v>0</v>
      </c>
    </row>
    <row r="24" spans="1:66" s="17" customFormat="1" ht="65.25" hidden="1" customHeight="1" x14ac:dyDescent="0.3">
      <c r="A24" s="9" t="s">
        <v>22</v>
      </c>
      <c r="B24" s="13" t="s">
        <v>118</v>
      </c>
      <c r="C24" s="105" t="s">
        <v>124</v>
      </c>
      <c r="D24" s="10"/>
      <c r="E24" s="25"/>
      <c r="F24" s="25"/>
      <c r="G24" s="25"/>
      <c r="H24" s="25"/>
      <c r="I24" s="6"/>
      <c r="J24" s="23"/>
      <c r="K24" s="6"/>
      <c r="L24" s="23"/>
      <c r="M24" s="119"/>
      <c r="N24" s="25"/>
      <c r="O24" s="31"/>
      <c r="P24" s="34"/>
      <c r="Q24" s="31"/>
      <c r="R24" s="31"/>
      <c r="S24" s="120"/>
      <c r="T24" s="37"/>
      <c r="U24" s="31"/>
      <c r="V24" s="46"/>
      <c r="W24" s="44"/>
      <c r="X24" s="45"/>
      <c r="Y24" s="55"/>
      <c r="Z24" s="121"/>
      <c r="AA24" s="43"/>
      <c r="AB24" s="74"/>
      <c r="AC24" s="69"/>
      <c r="AD24" s="37"/>
      <c r="AE24" s="75"/>
      <c r="AF24" s="119"/>
      <c r="AG24" s="74"/>
      <c r="AH24" s="37"/>
      <c r="AI24" s="74">
        <v>0</v>
      </c>
      <c r="AJ24" s="6">
        <v>5320</v>
      </c>
      <c r="AK24" s="74">
        <f t="shared" si="12"/>
        <v>5320</v>
      </c>
      <c r="AL24" s="106"/>
      <c r="AM24" s="74">
        <f t="shared" si="13"/>
        <v>5320</v>
      </c>
      <c r="AN24" s="82"/>
      <c r="AO24" s="74">
        <f t="shared" si="14"/>
        <v>5320</v>
      </c>
      <c r="AP24" s="37"/>
      <c r="AQ24" s="74">
        <f t="shared" si="15"/>
        <v>5320</v>
      </c>
      <c r="AR24" s="6">
        <v>142857.20000000001</v>
      </c>
      <c r="AS24" s="6"/>
      <c r="AT24" s="86">
        <f t="shared" si="16"/>
        <v>142857.20000000001</v>
      </c>
      <c r="AU24" s="86">
        <v>-0.1</v>
      </c>
      <c r="AV24" s="86">
        <f>SUM(AT24,AU24)</f>
        <v>142857.1</v>
      </c>
      <c r="AW24" s="6">
        <v>0</v>
      </c>
      <c r="AX24" s="119"/>
      <c r="AY24" s="6">
        <f t="shared" si="18"/>
        <v>0</v>
      </c>
      <c r="AZ24" s="6"/>
      <c r="BA24" s="6">
        <v>0.04</v>
      </c>
      <c r="BB24" s="6">
        <v>0</v>
      </c>
      <c r="BC24" s="6">
        <f t="shared" si="20"/>
        <v>0</v>
      </c>
      <c r="BD24" s="37"/>
      <c r="BE24" s="112"/>
      <c r="BF24" s="74">
        <f t="shared" si="21"/>
        <v>0</v>
      </c>
      <c r="BG24" s="74">
        <f t="shared" si="22"/>
        <v>0</v>
      </c>
      <c r="BH24" s="74"/>
      <c r="BI24" s="74">
        <f t="shared" si="23"/>
        <v>0</v>
      </c>
    </row>
    <row r="25" spans="1:66" s="17" customFormat="1" ht="75" hidden="1" customHeight="1" x14ac:dyDescent="0.3">
      <c r="A25" s="9" t="s">
        <v>22</v>
      </c>
      <c r="B25" s="13" t="s">
        <v>29</v>
      </c>
      <c r="C25" s="35" t="s">
        <v>69</v>
      </c>
      <c r="D25" s="10"/>
      <c r="E25" s="25">
        <v>749.25099999999998</v>
      </c>
      <c r="F25" s="25">
        <v>15</v>
      </c>
      <c r="G25" s="25"/>
      <c r="H25" s="25">
        <f>F25+G25</f>
        <v>15</v>
      </c>
      <c r="I25" s="6">
        <v>678.8</v>
      </c>
      <c r="J25" s="23">
        <f>SUM(H25,I25)</f>
        <v>693.8</v>
      </c>
      <c r="K25" s="6">
        <v>679.9</v>
      </c>
      <c r="L25" s="6">
        <v>13.9</v>
      </c>
      <c r="M25" s="119"/>
      <c r="N25" s="120"/>
      <c r="O25" s="31">
        <v>693.8</v>
      </c>
      <c r="P25" s="34"/>
      <c r="Q25" s="31">
        <f t="shared" si="4"/>
        <v>693.8</v>
      </c>
      <c r="R25" s="31">
        <v>749.3</v>
      </c>
      <c r="S25" s="120">
        <f t="shared" si="24"/>
        <v>55.5</v>
      </c>
      <c r="T25" s="31"/>
      <c r="U25" s="31">
        <f t="shared" si="5"/>
        <v>749.3</v>
      </c>
      <c r="V25" s="39"/>
      <c r="W25" s="44">
        <v>747.2</v>
      </c>
      <c r="X25" s="45">
        <f t="shared" si="10"/>
        <v>0</v>
      </c>
      <c r="Y25" s="43">
        <v>747.2</v>
      </c>
      <c r="Z25" s="121">
        <v>-1.2E-2</v>
      </c>
      <c r="AA25" s="43">
        <f>SUM(Y25,Z25)</f>
        <v>747.1880000000001</v>
      </c>
      <c r="AB25" s="70"/>
      <c r="AC25" s="69">
        <f t="shared" si="25"/>
        <v>747.1880000000001</v>
      </c>
      <c r="AD25" s="37"/>
      <c r="AE25" s="75">
        <f t="shared" si="7"/>
        <v>747.1880000000001</v>
      </c>
      <c r="AF25" s="119"/>
      <c r="AG25" s="74">
        <f t="shared" si="11"/>
        <v>747.1880000000001</v>
      </c>
      <c r="AH25" s="37"/>
      <c r="AI25" s="74">
        <f t="shared" si="8"/>
        <v>747.1880000000001</v>
      </c>
      <c r="AJ25" s="82"/>
      <c r="AK25" s="74">
        <f t="shared" si="12"/>
        <v>747.1880000000001</v>
      </c>
      <c r="AL25" s="39"/>
      <c r="AM25" s="74">
        <f t="shared" si="13"/>
        <v>747.1880000000001</v>
      </c>
      <c r="AN25" s="82"/>
      <c r="AO25" s="74">
        <f t="shared" si="14"/>
        <v>747.1880000000001</v>
      </c>
      <c r="AP25" s="37"/>
      <c r="AQ25" s="74">
        <f t="shared" si="15"/>
        <v>747.1880000000001</v>
      </c>
      <c r="AR25" s="6">
        <v>830.2</v>
      </c>
      <c r="AS25" s="6">
        <v>40.644880000000001</v>
      </c>
      <c r="AT25" s="86">
        <v>870.84487999999999</v>
      </c>
      <c r="AU25" s="86"/>
      <c r="AV25" s="86">
        <f t="shared" ref="AV25:AV38" si="26">SUM(AT25,AU25)</f>
        <v>870.84487999999999</v>
      </c>
      <c r="AW25" s="6">
        <v>0</v>
      </c>
      <c r="AX25" s="119"/>
      <c r="AY25" s="6">
        <f t="shared" si="18"/>
        <v>0</v>
      </c>
      <c r="AZ25" s="6"/>
      <c r="BA25" s="6"/>
      <c r="BB25" s="6"/>
      <c r="BC25" s="6"/>
      <c r="BD25" s="37"/>
      <c r="BE25" s="112"/>
      <c r="BF25" s="74">
        <f t="shared" si="21"/>
        <v>0</v>
      </c>
      <c r="BG25" s="74"/>
      <c r="BH25" s="74"/>
      <c r="BI25" s="74">
        <f t="shared" si="23"/>
        <v>0</v>
      </c>
    </row>
    <row r="26" spans="1:66" s="17" customFormat="1" ht="51.75" customHeight="1" x14ac:dyDescent="0.3">
      <c r="A26" s="9" t="s">
        <v>22</v>
      </c>
      <c r="B26" s="13" t="s">
        <v>147</v>
      </c>
      <c r="C26" s="35" t="s">
        <v>98</v>
      </c>
      <c r="D26" s="10"/>
      <c r="E26" s="25"/>
      <c r="F26" s="25"/>
      <c r="G26" s="25"/>
      <c r="H26" s="25"/>
      <c r="I26" s="6"/>
      <c r="J26" s="23"/>
      <c r="K26" s="6"/>
      <c r="L26" s="6"/>
      <c r="M26" s="119"/>
      <c r="N26" s="120"/>
      <c r="O26" s="31"/>
      <c r="P26" s="34"/>
      <c r="Q26" s="31"/>
      <c r="R26" s="31"/>
      <c r="S26" s="120"/>
      <c r="T26" s="31"/>
      <c r="U26" s="31"/>
      <c r="V26" s="39"/>
      <c r="W26" s="44">
        <v>52.7</v>
      </c>
      <c r="X26" s="45">
        <f>SUM(Y26-W26)</f>
        <v>0</v>
      </c>
      <c r="Y26" s="43">
        <v>52.7</v>
      </c>
      <c r="Z26" s="121">
        <v>-3.7999999999999999E-2</v>
      </c>
      <c r="AA26" s="43">
        <f>SUM(Y26,Z26)</f>
        <v>52.662000000000006</v>
      </c>
      <c r="AB26" s="74"/>
      <c r="AC26" s="73">
        <f t="shared" ref="AC26" si="27">SUM(AA26:AB26)</f>
        <v>52.662000000000006</v>
      </c>
      <c r="AD26" s="52">
        <v>-1E-3</v>
      </c>
      <c r="AE26" s="75">
        <f t="shared" ref="AE26" si="28">SUM(AC26,AD26)</f>
        <v>52.661000000000008</v>
      </c>
      <c r="AF26" s="121"/>
      <c r="AG26" s="74">
        <f t="shared" ref="AG26" si="29">SUM(AE26,AF26)</f>
        <v>52.661000000000008</v>
      </c>
      <c r="AH26" s="53"/>
      <c r="AI26" s="74">
        <f t="shared" ref="AI26" si="30">SUM(AG26,AH26)</f>
        <v>52.661000000000008</v>
      </c>
      <c r="AJ26" s="83"/>
      <c r="AK26" s="74">
        <f t="shared" ref="AK26" si="31">SUM(AI26,AJ26)</f>
        <v>52.661000000000008</v>
      </c>
      <c r="AL26" s="13"/>
      <c r="AM26" s="74">
        <f t="shared" ref="AM26" si="32">SUM(AK26,AL26)</f>
        <v>52.661000000000008</v>
      </c>
      <c r="AN26" s="83"/>
      <c r="AO26" s="74">
        <f t="shared" ref="AO26" si="33">SUM(AM26,AN26)</f>
        <v>52.661000000000008</v>
      </c>
      <c r="AP26" s="107"/>
      <c r="AQ26" s="74">
        <f t="shared" si="15"/>
        <v>52.661000000000008</v>
      </c>
      <c r="AR26" s="6">
        <v>0</v>
      </c>
      <c r="AS26" s="6"/>
      <c r="AT26" s="86">
        <f t="shared" ref="AT26" si="34">SUM(AR26,AS26)</f>
        <v>0</v>
      </c>
      <c r="AU26" s="86"/>
      <c r="AV26" s="86">
        <f t="shared" si="26"/>
        <v>0</v>
      </c>
      <c r="AW26" s="6">
        <v>404.8</v>
      </c>
      <c r="AX26" s="121"/>
      <c r="AY26" s="6">
        <f t="shared" si="18"/>
        <v>404.8</v>
      </c>
      <c r="AZ26" s="6"/>
      <c r="BA26" s="6"/>
      <c r="BB26" s="6">
        <v>231.3</v>
      </c>
      <c r="BC26" s="6"/>
      <c r="BD26" s="121"/>
      <c r="BE26" s="121"/>
      <c r="BF26" s="74">
        <f t="shared" ref="BF26" si="35">SUM(BB26,BE26)</f>
        <v>231.3</v>
      </c>
      <c r="BG26" s="74">
        <v>292.8</v>
      </c>
      <c r="BH26" s="74"/>
      <c r="BI26" s="123">
        <v>292.81596000000002</v>
      </c>
      <c r="BJ26" s="116"/>
      <c r="BK26" s="116"/>
      <c r="BM26" s="116"/>
      <c r="BN26" s="116"/>
    </row>
    <row r="27" spans="1:66" s="18" customFormat="1" ht="42" customHeight="1" x14ac:dyDescent="0.3">
      <c r="A27" s="9" t="s">
        <v>21</v>
      </c>
      <c r="B27" s="13" t="s">
        <v>28</v>
      </c>
      <c r="C27" s="35" t="s">
        <v>70</v>
      </c>
      <c r="D27" s="10"/>
      <c r="E27" s="25">
        <v>2373.558</v>
      </c>
      <c r="F27" s="25">
        <v>878.6</v>
      </c>
      <c r="G27" s="25"/>
      <c r="H27" s="25">
        <f>F27+G27</f>
        <v>878.6</v>
      </c>
      <c r="I27" s="6">
        <v>3033.6</v>
      </c>
      <c r="J27" s="23">
        <f>SUM(H27,I27)</f>
        <v>3912.2</v>
      </c>
      <c r="K27" s="6">
        <v>3151.9</v>
      </c>
      <c r="L27" s="6">
        <v>760.3</v>
      </c>
      <c r="M27" s="119"/>
      <c r="N27" s="120">
        <v>-0.02</v>
      </c>
      <c r="O27" s="31">
        <v>3913.9960000000001</v>
      </c>
      <c r="P27" s="27">
        <v>0</v>
      </c>
      <c r="Q27" s="31">
        <f>P27+O27</f>
        <v>3913.9960000000001</v>
      </c>
      <c r="R27" s="31">
        <v>3170.9</v>
      </c>
      <c r="S27" s="120">
        <f t="shared" si="24"/>
        <v>-743.096</v>
      </c>
      <c r="T27" s="31">
        <v>0</v>
      </c>
      <c r="U27" s="31">
        <v>3601.377</v>
      </c>
      <c r="V27" s="46"/>
      <c r="W27" s="44">
        <v>4764.2</v>
      </c>
      <c r="X27" s="45">
        <f t="shared" si="10"/>
        <v>0</v>
      </c>
      <c r="Y27" s="43">
        <v>4764.2</v>
      </c>
      <c r="Z27" s="121"/>
      <c r="AA27" s="43">
        <f t="shared" ref="AA27:AA85" si="36">SUM(Y27,Z27)</f>
        <v>4764.2</v>
      </c>
      <c r="AB27" s="74">
        <v>244.6</v>
      </c>
      <c r="AC27" s="69">
        <f t="shared" si="25"/>
        <v>5008.8</v>
      </c>
      <c r="AD27" s="8">
        <v>6.7000000000000004E-2</v>
      </c>
      <c r="AE27" s="75">
        <f t="shared" si="7"/>
        <v>5008.8670000000002</v>
      </c>
      <c r="AF27" s="119"/>
      <c r="AG27" s="74">
        <f t="shared" si="11"/>
        <v>5008.8670000000002</v>
      </c>
      <c r="AH27" s="37"/>
      <c r="AI27" s="74">
        <f t="shared" si="8"/>
        <v>5008.8670000000002</v>
      </c>
      <c r="AJ27" s="6">
        <v>-40.777749999999997</v>
      </c>
      <c r="AK27" s="74">
        <f t="shared" si="12"/>
        <v>4968.08925</v>
      </c>
      <c r="AL27" s="39"/>
      <c r="AM27" s="74">
        <f t="shared" si="13"/>
        <v>4968.08925</v>
      </c>
      <c r="AN27" s="82"/>
      <c r="AO27" s="74">
        <f t="shared" si="14"/>
        <v>4968.08925</v>
      </c>
      <c r="AP27" s="37"/>
      <c r="AQ27" s="74">
        <f t="shared" si="15"/>
        <v>4968.08925</v>
      </c>
      <c r="AR27" s="6">
        <v>2331.5</v>
      </c>
      <c r="AS27" s="6"/>
      <c r="AT27" s="86">
        <f>SUM(AR27,AS27)</f>
        <v>2331.5</v>
      </c>
      <c r="AU27" s="86"/>
      <c r="AV27" s="86">
        <f t="shared" si="26"/>
        <v>2331.5</v>
      </c>
      <c r="AW27" s="6">
        <v>2331.5</v>
      </c>
      <c r="AX27" s="119"/>
      <c r="AY27" s="6">
        <f t="shared" si="18"/>
        <v>2331.5</v>
      </c>
      <c r="AZ27" s="6"/>
      <c r="BA27" s="6">
        <v>-3.7999999999999999E-2</v>
      </c>
      <c r="BB27" s="6"/>
      <c r="BC27" s="6"/>
      <c r="BD27" s="124"/>
      <c r="BE27" s="124"/>
      <c r="BF27" s="123">
        <v>2343.6303499999999</v>
      </c>
      <c r="BG27" s="123"/>
      <c r="BH27" s="123"/>
      <c r="BI27" s="123">
        <v>2371.5414900000001</v>
      </c>
    </row>
    <row r="28" spans="1:66" s="19" customFormat="1" ht="19.5" x14ac:dyDescent="0.2">
      <c r="A28" s="68" t="s">
        <v>4</v>
      </c>
      <c r="B28" s="47" t="s">
        <v>30</v>
      </c>
      <c r="C28" s="48" t="s">
        <v>0</v>
      </c>
      <c r="D28" s="10">
        <f t="shared" ref="D28:N28" si="37">SUM(D29)</f>
        <v>129526.40000000002</v>
      </c>
      <c r="E28" s="11">
        <f t="shared" si="37"/>
        <v>81130.676250000004</v>
      </c>
      <c r="F28" s="11">
        <f t="shared" si="37"/>
        <v>110500.8</v>
      </c>
      <c r="G28" s="11">
        <f t="shared" si="37"/>
        <v>43663.6</v>
      </c>
      <c r="H28" s="11">
        <f t="shared" si="37"/>
        <v>154164.40000000002</v>
      </c>
      <c r="I28" s="12">
        <f t="shared" si="37"/>
        <v>10191.4</v>
      </c>
      <c r="J28" s="11">
        <f t="shared" si="37"/>
        <v>164355.79999999999</v>
      </c>
      <c r="K28" s="11">
        <f t="shared" si="37"/>
        <v>0</v>
      </c>
      <c r="L28" s="11">
        <f t="shared" si="37"/>
        <v>164355.79999999999</v>
      </c>
      <c r="M28" s="11">
        <f t="shared" si="37"/>
        <v>0</v>
      </c>
      <c r="N28" s="11">
        <f t="shared" si="37"/>
        <v>10973.7</v>
      </c>
      <c r="O28" s="32">
        <f>SUM(O29)</f>
        <v>175584</v>
      </c>
      <c r="P28" s="28">
        <f>P29</f>
        <v>2124.4009999999998</v>
      </c>
      <c r="Q28" s="32">
        <f>P28+O28</f>
        <v>177708.40100000001</v>
      </c>
      <c r="R28" s="32">
        <f>R29</f>
        <v>150824.4</v>
      </c>
      <c r="S28" s="32">
        <f>S29</f>
        <v>-26884.001000000004</v>
      </c>
      <c r="T28" s="32">
        <f>T29</f>
        <v>4018.8999999999996</v>
      </c>
      <c r="U28" s="32">
        <f>SUM(U29)</f>
        <v>154348.19999999998</v>
      </c>
      <c r="V28" s="32">
        <f>SUM(V29)</f>
        <v>4897.2</v>
      </c>
      <c r="W28" s="32">
        <f>SUM(W29)</f>
        <v>90280.799999999988</v>
      </c>
      <c r="X28" s="41">
        <f t="shared" ref="X28:AQ28" si="38">SUM(X29)</f>
        <v>12825.200000000004</v>
      </c>
      <c r="Y28" s="42">
        <f t="shared" si="38"/>
        <v>103106</v>
      </c>
      <c r="Z28" s="42">
        <f t="shared" si="38"/>
        <v>-2.7E-2</v>
      </c>
      <c r="AA28" s="42">
        <f t="shared" si="38"/>
        <v>103105.973</v>
      </c>
      <c r="AB28" s="69">
        <f t="shared" si="38"/>
        <v>8801.1</v>
      </c>
      <c r="AC28" s="69">
        <f t="shared" si="38"/>
        <v>111907.073</v>
      </c>
      <c r="AD28" s="69">
        <f t="shared" si="38"/>
        <v>0</v>
      </c>
      <c r="AE28" s="69">
        <f t="shared" si="38"/>
        <v>111907.073</v>
      </c>
      <c r="AF28" s="69">
        <f t="shared" si="38"/>
        <v>-47</v>
      </c>
      <c r="AG28" s="69">
        <f t="shared" si="38"/>
        <v>111860.073</v>
      </c>
      <c r="AH28" s="70">
        <f t="shared" si="38"/>
        <v>0</v>
      </c>
      <c r="AI28" s="70">
        <f t="shared" si="38"/>
        <v>111860.073</v>
      </c>
      <c r="AJ28" s="70">
        <f t="shared" si="38"/>
        <v>2448.8000000000002</v>
      </c>
      <c r="AK28" s="85">
        <f t="shared" si="38"/>
        <v>114308.87299999999</v>
      </c>
      <c r="AL28" s="70">
        <f t="shared" si="38"/>
        <v>1327.2749200000001</v>
      </c>
      <c r="AM28" s="70">
        <f t="shared" si="38"/>
        <v>115636.14791999999</v>
      </c>
      <c r="AN28" s="70">
        <f t="shared" si="38"/>
        <v>703.82299999999998</v>
      </c>
      <c r="AO28" s="70">
        <f t="shared" si="38"/>
        <v>116339.97091999999</v>
      </c>
      <c r="AP28" s="70">
        <f t="shared" si="38"/>
        <v>-15.852</v>
      </c>
      <c r="AQ28" s="70">
        <f t="shared" si="38"/>
        <v>116324.11891999999</v>
      </c>
      <c r="AR28" s="6">
        <f>SUM(AR29)</f>
        <v>71333.2</v>
      </c>
      <c r="AS28" s="6">
        <f t="shared" ref="AS28:BI28" si="39">SUM(AS29)</f>
        <v>1985</v>
      </c>
      <c r="AT28" s="6">
        <f t="shared" si="39"/>
        <v>73318.2</v>
      </c>
      <c r="AU28" s="6">
        <f t="shared" si="39"/>
        <v>51481.1</v>
      </c>
      <c r="AV28" s="8">
        <f t="shared" si="39"/>
        <v>124799.3</v>
      </c>
      <c r="AW28" s="8">
        <f t="shared" si="39"/>
        <v>70312</v>
      </c>
      <c r="AX28" s="8">
        <f t="shared" si="39"/>
        <v>1975</v>
      </c>
      <c r="AY28" s="8">
        <f t="shared" si="39"/>
        <v>72287</v>
      </c>
      <c r="AZ28" s="8">
        <f t="shared" si="39"/>
        <v>51481.1</v>
      </c>
      <c r="BA28" s="8">
        <f t="shared" si="39"/>
        <v>15759.5</v>
      </c>
      <c r="BB28" s="8">
        <f t="shared" si="39"/>
        <v>79004.000000000015</v>
      </c>
      <c r="BC28" s="8">
        <f t="shared" si="39"/>
        <v>78776.399999999994</v>
      </c>
      <c r="BD28" s="8">
        <f t="shared" si="39"/>
        <v>70034</v>
      </c>
      <c r="BE28" s="8">
        <f t="shared" si="39"/>
        <v>67342</v>
      </c>
      <c r="BF28" s="70">
        <f t="shared" si="39"/>
        <v>146345.99999999997</v>
      </c>
      <c r="BG28" s="70">
        <f t="shared" si="39"/>
        <v>79004.000000000015</v>
      </c>
      <c r="BH28" s="70">
        <f t="shared" si="39"/>
        <v>67342</v>
      </c>
      <c r="BI28" s="70">
        <f t="shared" si="39"/>
        <v>146345.99999999997</v>
      </c>
    </row>
    <row r="29" spans="1:66" s="19" customFormat="1" ht="39" x14ac:dyDescent="0.2">
      <c r="A29" s="68" t="s">
        <v>4</v>
      </c>
      <c r="B29" s="47" t="s">
        <v>31</v>
      </c>
      <c r="C29" s="48" t="s">
        <v>2</v>
      </c>
      <c r="D29" s="10">
        <f t="shared" ref="D29:I29" si="40">SUM(D30:D48)</f>
        <v>129526.40000000002</v>
      </c>
      <c r="E29" s="11">
        <f t="shared" si="40"/>
        <v>81130.676250000004</v>
      </c>
      <c r="F29" s="11">
        <f t="shared" si="40"/>
        <v>110500.8</v>
      </c>
      <c r="G29" s="11">
        <f t="shared" si="40"/>
        <v>43663.6</v>
      </c>
      <c r="H29" s="11">
        <f t="shared" si="40"/>
        <v>154164.40000000002</v>
      </c>
      <c r="I29" s="12">
        <f t="shared" si="40"/>
        <v>10191.4</v>
      </c>
      <c r="J29" s="11">
        <f>SUM(J30:J50)</f>
        <v>164355.79999999999</v>
      </c>
      <c r="K29" s="11">
        <f>SUM(K30:K48)</f>
        <v>0</v>
      </c>
      <c r="L29" s="11">
        <f>SUM(L30:L48)</f>
        <v>164355.79999999999</v>
      </c>
      <c r="M29" s="11">
        <f>SUM(M30:M48)</f>
        <v>0</v>
      </c>
      <c r="N29" s="11">
        <f>SUM(N30:N50)</f>
        <v>10973.7</v>
      </c>
      <c r="O29" s="32">
        <f>SUM(O30:O50)</f>
        <v>175584</v>
      </c>
      <c r="P29" s="28">
        <f>SUM(P30:P50)</f>
        <v>2124.4009999999998</v>
      </c>
      <c r="Q29" s="32">
        <f>P29+O29</f>
        <v>177708.40100000001</v>
      </c>
      <c r="R29" s="32">
        <f t="shared" ref="R29:AQ29" si="41">SUM(R30:R50)</f>
        <v>150824.4</v>
      </c>
      <c r="S29" s="32">
        <f t="shared" si="41"/>
        <v>-26884.001000000004</v>
      </c>
      <c r="T29" s="32">
        <f t="shared" si="41"/>
        <v>4018.8999999999996</v>
      </c>
      <c r="U29" s="32">
        <f t="shared" si="41"/>
        <v>154348.19999999998</v>
      </c>
      <c r="V29" s="32">
        <f t="shared" si="41"/>
        <v>4897.2</v>
      </c>
      <c r="W29" s="32">
        <f t="shared" si="41"/>
        <v>90280.799999999988</v>
      </c>
      <c r="X29" s="41">
        <f t="shared" si="41"/>
        <v>12825.200000000004</v>
      </c>
      <c r="Y29" s="42">
        <f t="shared" si="41"/>
        <v>103106</v>
      </c>
      <c r="Z29" s="42">
        <f t="shared" si="41"/>
        <v>-2.7E-2</v>
      </c>
      <c r="AA29" s="42">
        <f t="shared" si="41"/>
        <v>103105.973</v>
      </c>
      <c r="AB29" s="69">
        <f t="shared" si="41"/>
        <v>8801.1</v>
      </c>
      <c r="AC29" s="69">
        <f t="shared" si="41"/>
        <v>111907.073</v>
      </c>
      <c r="AD29" s="69">
        <f t="shared" si="41"/>
        <v>0</v>
      </c>
      <c r="AE29" s="69">
        <f t="shared" si="41"/>
        <v>111907.073</v>
      </c>
      <c r="AF29" s="69">
        <f t="shared" si="41"/>
        <v>-47</v>
      </c>
      <c r="AG29" s="69">
        <f t="shared" si="41"/>
        <v>111860.073</v>
      </c>
      <c r="AH29" s="70">
        <f t="shared" si="41"/>
        <v>0</v>
      </c>
      <c r="AI29" s="70">
        <f t="shared" si="41"/>
        <v>111860.073</v>
      </c>
      <c r="AJ29" s="70">
        <f t="shared" si="41"/>
        <v>2448.8000000000002</v>
      </c>
      <c r="AK29" s="70">
        <f t="shared" si="41"/>
        <v>114308.87299999999</v>
      </c>
      <c r="AL29" s="70">
        <f t="shared" si="41"/>
        <v>1327.2749200000001</v>
      </c>
      <c r="AM29" s="70">
        <f t="shared" si="41"/>
        <v>115636.14791999999</v>
      </c>
      <c r="AN29" s="70">
        <f t="shared" si="41"/>
        <v>703.82299999999998</v>
      </c>
      <c r="AO29" s="70">
        <f t="shared" si="41"/>
        <v>116339.97091999999</v>
      </c>
      <c r="AP29" s="70">
        <f t="shared" si="41"/>
        <v>-15.852</v>
      </c>
      <c r="AQ29" s="70">
        <f t="shared" si="41"/>
        <v>116324.11891999999</v>
      </c>
      <c r="AR29" s="6">
        <f t="shared" ref="AR29:BI29" si="42">SUM(AR30:AR50)</f>
        <v>71333.2</v>
      </c>
      <c r="AS29" s="6">
        <f t="shared" si="42"/>
        <v>1985</v>
      </c>
      <c r="AT29" s="6">
        <f t="shared" si="42"/>
        <v>73318.2</v>
      </c>
      <c r="AU29" s="6">
        <f t="shared" si="42"/>
        <v>51481.1</v>
      </c>
      <c r="AV29" s="8">
        <f t="shared" si="42"/>
        <v>124799.3</v>
      </c>
      <c r="AW29" s="8">
        <f t="shared" si="42"/>
        <v>70312</v>
      </c>
      <c r="AX29" s="8">
        <f t="shared" si="42"/>
        <v>1975</v>
      </c>
      <c r="AY29" s="8">
        <f t="shared" si="42"/>
        <v>72287</v>
      </c>
      <c r="AZ29" s="8">
        <f t="shared" si="42"/>
        <v>51481.1</v>
      </c>
      <c r="BA29" s="8">
        <f t="shared" si="42"/>
        <v>15759.5</v>
      </c>
      <c r="BB29" s="8">
        <f t="shared" si="42"/>
        <v>79004.000000000015</v>
      </c>
      <c r="BC29" s="8">
        <f t="shared" si="42"/>
        <v>78776.399999999994</v>
      </c>
      <c r="BD29" s="8">
        <f t="shared" si="42"/>
        <v>70034</v>
      </c>
      <c r="BE29" s="8">
        <f t="shared" si="42"/>
        <v>67342</v>
      </c>
      <c r="BF29" s="70">
        <f t="shared" si="42"/>
        <v>146345.99999999997</v>
      </c>
      <c r="BG29" s="70">
        <f t="shared" si="42"/>
        <v>79004.000000000015</v>
      </c>
      <c r="BH29" s="70">
        <f t="shared" si="42"/>
        <v>67342</v>
      </c>
      <c r="BI29" s="70">
        <f t="shared" si="42"/>
        <v>146345.99999999997</v>
      </c>
    </row>
    <row r="30" spans="1:66" s="19" customFormat="1" ht="78.75" customHeight="1" x14ac:dyDescent="0.2">
      <c r="A30" s="9" t="s">
        <v>7</v>
      </c>
      <c r="B30" s="13" t="s">
        <v>31</v>
      </c>
      <c r="C30" s="35" t="s">
        <v>148</v>
      </c>
      <c r="D30" s="6">
        <v>43</v>
      </c>
      <c r="E30" s="25">
        <v>43</v>
      </c>
      <c r="F30" s="25">
        <v>34.9</v>
      </c>
      <c r="G30" s="25"/>
      <c r="H30" s="25">
        <f t="shared" ref="H30:H48" si="43">F30+G30</f>
        <v>34.9</v>
      </c>
      <c r="I30" s="6">
        <v>49.1</v>
      </c>
      <c r="J30" s="23">
        <f>SUM(H30,I30)</f>
        <v>84</v>
      </c>
      <c r="K30" s="49"/>
      <c r="L30" s="23">
        <f>SUM(J30,K30)</f>
        <v>84</v>
      </c>
      <c r="M30" s="49"/>
      <c r="N30" s="11"/>
      <c r="O30" s="31">
        <v>84</v>
      </c>
      <c r="P30" s="28"/>
      <c r="Q30" s="31">
        <f t="shared" si="4"/>
        <v>84</v>
      </c>
      <c r="R30" s="31">
        <v>87</v>
      </c>
      <c r="S30" s="120">
        <f t="shared" si="24"/>
        <v>3</v>
      </c>
      <c r="T30" s="50"/>
      <c r="U30" s="31">
        <f t="shared" si="5"/>
        <v>87</v>
      </c>
      <c r="V30" s="51">
        <v>-44</v>
      </c>
      <c r="W30" s="44">
        <v>91</v>
      </c>
      <c r="X30" s="45">
        <f t="shared" si="10"/>
        <v>0</v>
      </c>
      <c r="Y30" s="43">
        <v>91</v>
      </c>
      <c r="Z30" s="52"/>
      <c r="AA30" s="43">
        <f t="shared" si="36"/>
        <v>91</v>
      </c>
      <c r="AB30" s="72"/>
      <c r="AC30" s="73">
        <f>SUM(AA30:AB30)</f>
        <v>91</v>
      </c>
      <c r="AD30" s="50"/>
      <c r="AE30" s="75">
        <f t="shared" si="7"/>
        <v>91</v>
      </c>
      <c r="AF30" s="6">
        <v>-47</v>
      </c>
      <c r="AG30" s="74">
        <f t="shared" si="11"/>
        <v>44</v>
      </c>
      <c r="AH30" s="50"/>
      <c r="AI30" s="74">
        <f t="shared" si="8"/>
        <v>44</v>
      </c>
      <c r="AJ30" s="47"/>
      <c r="AK30" s="74">
        <f t="shared" si="12"/>
        <v>44</v>
      </c>
      <c r="AL30" s="47"/>
      <c r="AM30" s="74">
        <f t="shared" si="13"/>
        <v>44</v>
      </c>
      <c r="AN30" s="47"/>
      <c r="AO30" s="74">
        <f t="shared" si="14"/>
        <v>44</v>
      </c>
      <c r="AP30" s="121"/>
      <c r="AQ30" s="74">
        <f t="shared" ref="AQ30:AQ50" si="44">SUM(AO30,AP30)</f>
        <v>44</v>
      </c>
      <c r="AR30" s="78">
        <v>92</v>
      </c>
      <c r="AS30" s="78"/>
      <c r="AT30" s="86">
        <f t="shared" ref="AT30:AT50" si="45">SUM(AR30,AS30)</f>
        <v>92</v>
      </c>
      <c r="AU30" s="86"/>
      <c r="AV30" s="86">
        <f t="shared" si="26"/>
        <v>92</v>
      </c>
      <c r="AW30" s="78">
        <v>92</v>
      </c>
      <c r="AX30" s="49"/>
      <c r="AY30" s="6">
        <f t="shared" ref="AY30:AY50" si="46">SUM(AW30,AX30)</f>
        <v>92</v>
      </c>
      <c r="AZ30" s="6"/>
      <c r="BA30" s="6"/>
      <c r="BB30" s="6">
        <v>92</v>
      </c>
      <c r="BC30" s="6">
        <v>92</v>
      </c>
      <c r="BD30" s="6">
        <v>92</v>
      </c>
      <c r="BE30" s="6">
        <v>-6</v>
      </c>
      <c r="BF30" s="74">
        <f t="shared" si="21"/>
        <v>86</v>
      </c>
      <c r="BG30" s="74">
        <v>92</v>
      </c>
      <c r="BH30" s="74">
        <v>-6</v>
      </c>
      <c r="BI30" s="74">
        <f t="shared" si="23"/>
        <v>86</v>
      </c>
    </row>
    <row r="31" spans="1:66" s="19" customFormat="1" ht="36.75" customHeight="1" x14ac:dyDescent="0.2">
      <c r="A31" s="9" t="s">
        <v>7</v>
      </c>
      <c r="B31" s="13" t="s">
        <v>31</v>
      </c>
      <c r="C31" s="35" t="s">
        <v>149</v>
      </c>
      <c r="D31" s="6">
        <v>2221.1999999999998</v>
      </c>
      <c r="E31" s="25">
        <v>2221.1999999999998</v>
      </c>
      <c r="F31" s="25">
        <v>1098.3</v>
      </c>
      <c r="G31" s="25"/>
      <c r="H31" s="25">
        <f t="shared" si="43"/>
        <v>1098.3</v>
      </c>
      <c r="I31" s="6">
        <v>1098.4000000000001</v>
      </c>
      <c r="J31" s="23">
        <f>SUM(H31,I31)</f>
        <v>2196.6999999999998</v>
      </c>
      <c r="K31" s="49"/>
      <c r="L31" s="23">
        <f>SUM(J31,K31)</f>
        <v>2196.6999999999998</v>
      </c>
      <c r="M31" s="49"/>
      <c r="N31" s="11"/>
      <c r="O31" s="31">
        <v>2196.6999999999998</v>
      </c>
      <c r="P31" s="28"/>
      <c r="Q31" s="31">
        <f t="shared" si="4"/>
        <v>2196.6999999999998</v>
      </c>
      <c r="R31" s="31">
        <v>2190.9</v>
      </c>
      <c r="S31" s="120">
        <f t="shared" si="24"/>
        <v>-5.7999999999997272</v>
      </c>
      <c r="T31" s="31">
        <v>328.6</v>
      </c>
      <c r="U31" s="31">
        <f t="shared" si="5"/>
        <v>2519.5</v>
      </c>
      <c r="V31" s="47"/>
      <c r="W31" s="44">
        <v>1116.3</v>
      </c>
      <c r="X31" s="45">
        <f t="shared" si="10"/>
        <v>1116.3</v>
      </c>
      <c r="Y31" s="43">
        <v>2232.6</v>
      </c>
      <c r="Z31" s="52"/>
      <c r="AA31" s="43">
        <f t="shared" si="36"/>
        <v>2232.6</v>
      </c>
      <c r="AB31" s="76">
        <v>558.20000000000005</v>
      </c>
      <c r="AC31" s="73">
        <f t="shared" ref="AC31:AC72" si="47">SUM(AA31:AB31)</f>
        <v>2790.8</v>
      </c>
      <c r="AD31" s="50"/>
      <c r="AE31" s="75">
        <f t="shared" si="7"/>
        <v>2790.8</v>
      </c>
      <c r="AF31" s="121"/>
      <c r="AG31" s="74">
        <f t="shared" si="11"/>
        <v>2790.8</v>
      </c>
      <c r="AH31" s="50"/>
      <c r="AI31" s="74">
        <f t="shared" si="8"/>
        <v>2790.8</v>
      </c>
      <c r="AJ31" s="47"/>
      <c r="AK31" s="74">
        <f t="shared" si="12"/>
        <v>2790.8</v>
      </c>
      <c r="AL31" s="6">
        <v>-361.92507999999998</v>
      </c>
      <c r="AM31" s="74">
        <f t="shared" si="13"/>
        <v>2428.8749200000002</v>
      </c>
      <c r="AN31" s="6">
        <v>-177.77699999999999</v>
      </c>
      <c r="AO31" s="74">
        <f t="shared" si="14"/>
        <v>2251.0979200000002</v>
      </c>
      <c r="AP31" s="121">
        <v>-15.852</v>
      </c>
      <c r="AQ31" s="74">
        <f t="shared" si="44"/>
        <v>2235.2459200000003</v>
      </c>
      <c r="AR31" s="6">
        <v>1120</v>
      </c>
      <c r="AS31" s="6"/>
      <c r="AT31" s="86">
        <f t="shared" si="45"/>
        <v>1120</v>
      </c>
      <c r="AU31" s="86"/>
      <c r="AV31" s="86">
        <f t="shared" si="26"/>
        <v>1120</v>
      </c>
      <c r="AW31" s="6">
        <v>0</v>
      </c>
      <c r="AX31" s="49"/>
      <c r="AY31" s="6">
        <f t="shared" si="46"/>
        <v>0</v>
      </c>
      <c r="AZ31" s="6"/>
      <c r="BA31" s="6"/>
      <c r="BB31" s="6">
        <v>1080</v>
      </c>
      <c r="BC31" s="6">
        <v>1080</v>
      </c>
      <c r="BD31" s="6">
        <v>1080</v>
      </c>
      <c r="BE31" s="6"/>
      <c r="BF31" s="74">
        <f t="shared" si="21"/>
        <v>1080</v>
      </c>
      <c r="BG31" s="74">
        <v>1080</v>
      </c>
      <c r="BH31" s="74"/>
      <c r="BI31" s="74">
        <f t="shared" si="23"/>
        <v>1080</v>
      </c>
    </row>
    <row r="32" spans="1:66" ht="97.5" customHeight="1" x14ac:dyDescent="0.3">
      <c r="A32" s="9" t="s">
        <v>5</v>
      </c>
      <c r="B32" s="13" t="s">
        <v>31</v>
      </c>
      <c r="C32" s="35" t="s">
        <v>150</v>
      </c>
      <c r="D32" s="6">
        <v>28708.9</v>
      </c>
      <c r="E32" s="25">
        <v>28708.9</v>
      </c>
      <c r="F32" s="25"/>
      <c r="G32" s="25">
        <v>42373</v>
      </c>
      <c r="H32" s="25">
        <f t="shared" si="43"/>
        <v>42373</v>
      </c>
      <c r="I32" s="6">
        <v>-14464.3</v>
      </c>
      <c r="J32" s="23">
        <f>SUM(H32,I32)</f>
        <v>27908.7</v>
      </c>
      <c r="K32" s="121"/>
      <c r="L32" s="23">
        <f>SUM(J32,K32)</f>
        <v>27908.7</v>
      </c>
      <c r="M32" s="121"/>
      <c r="N32" s="25">
        <v>2961.2</v>
      </c>
      <c r="O32" s="31">
        <v>30869.9</v>
      </c>
      <c r="P32" s="27"/>
      <c r="Q32" s="31">
        <f t="shared" si="4"/>
        <v>30869.9</v>
      </c>
      <c r="R32" s="31">
        <v>33244.300000000003</v>
      </c>
      <c r="S32" s="120">
        <f t="shared" si="24"/>
        <v>2374.4000000000015</v>
      </c>
      <c r="T32" s="31">
        <v>2261.3000000000002</v>
      </c>
      <c r="U32" s="31">
        <f t="shared" si="5"/>
        <v>35505.600000000006</v>
      </c>
      <c r="V32" s="13"/>
      <c r="W32" s="44">
        <v>35505.599999999999</v>
      </c>
      <c r="X32" s="45">
        <f t="shared" si="10"/>
        <v>7297.2000000000044</v>
      </c>
      <c r="Y32" s="43">
        <v>42802.8</v>
      </c>
      <c r="Z32" s="121"/>
      <c r="AA32" s="43">
        <f t="shared" si="36"/>
        <v>42802.8</v>
      </c>
      <c r="AB32" s="74">
        <v>3831.4</v>
      </c>
      <c r="AC32" s="73">
        <f t="shared" si="47"/>
        <v>46634.200000000004</v>
      </c>
      <c r="AD32" s="53"/>
      <c r="AE32" s="75">
        <f t="shared" si="7"/>
        <v>46634.200000000004</v>
      </c>
      <c r="AF32" s="121"/>
      <c r="AG32" s="74">
        <f t="shared" si="11"/>
        <v>46634.200000000004</v>
      </c>
      <c r="AH32" s="53"/>
      <c r="AI32" s="74">
        <f t="shared" si="8"/>
        <v>46634.200000000004</v>
      </c>
      <c r="AJ32" s="6">
        <v>2423.4</v>
      </c>
      <c r="AK32" s="74">
        <f t="shared" si="12"/>
        <v>49057.600000000006</v>
      </c>
      <c r="AL32" s="13"/>
      <c r="AM32" s="74">
        <f t="shared" si="13"/>
        <v>49057.600000000006</v>
      </c>
      <c r="AN32" s="83"/>
      <c r="AO32" s="74">
        <f t="shared" si="14"/>
        <v>49057.600000000006</v>
      </c>
      <c r="AP32" s="107"/>
      <c r="AQ32" s="74">
        <f t="shared" si="44"/>
        <v>49057.600000000006</v>
      </c>
      <c r="AR32" s="6"/>
      <c r="AS32" s="6"/>
      <c r="AT32" s="86">
        <f t="shared" si="45"/>
        <v>0</v>
      </c>
      <c r="AU32" s="86">
        <v>51481.1</v>
      </c>
      <c r="AV32" s="86">
        <f t="shared" si="26"/>
        <v>51481.1</v>
      </c>
      <c r="AW32" s="6"/>
      <c r="AX32" s="121"/>
      <c r="AY32" s="6">
        <f t="shared" si="46"/>
        <v>0</v>
      </c>
      <c r="AZ32" s="6">
        <v>51481.1</v>
      </c>
      <c r="BA32" s="6">
        <v>9195.1</v>
      </c>
      <c r="BB32" s="6">
        <v>0</v>
      </c>
      <c r="BC32" s="6"/>
      <c r="BD32" s="6"/>
      <c r="BE32" s="6">
        <v>68727</v>
      </c>
      <c r="BF32" s="74">
        <f t="shared" si="21"/>
        <v>68727</v>
      </c>
      <c r="BG32" s="74">
        <v>0</v>
      </c>
      <c r="BH32" s="74">
        <v>68727</v>
      </c>
      <c r="BI32" s="74">
        <f t="shared" si="23"/>
        <v>68727</v>
      </c>
    </row>
    <row r="33" spans="1:61" ht="78.75" hidden="1" customHeight="1" x14ac:dyDescent="0.3">
      <c r="A33" s="9" t="s">
        <v>5</v>
      </c>
      <c r="B33" s="13" t="s">
        <v>31</v>
      </c>
      <c r="C33" s="35" t="s">
        <v>102</v>
      </c>
      <c r="D33" s="6"/>
      <c r="E33" s="25"/>
      <c r="F33" s="25"/>
      <c r="G33" s="25"/>
      <c r="H33" s="25"/>
      <c r="I33" s="6"/>
      <c r="J33" s="23"/>
      <c r="K33" s="121"/>
      <c r="L33" s="23"/>
      <c r="M33" s="121"/>
      <c r="N33" s="25"/>
      <c r="O33" s="31"/>
      <c r="P33" s="27">
        <v>795.6</v>
      </c>
      <c r="Q33" s="31">
        <f t="shared" si="4"/>
        <v>795.6</v>
      </c>
      <c r="R33" s="31"/>
      <c r="S33" s="120">
        <f t="shared" si="24"/>
        <v>-795.6</v>
      </c>
      <c r="T33" s="53"/>
      <c r="U33" s="32">
        <f t="shared" si="5"/>
        <v>0</v>
      </c>
      <c r="V33" s="46">
        <v>776.5</v>
      </c>
      <c r="W33" s="44">
        <v>0</v>
      </c>
      <c r="X33" s="45">
        <f t="shared" si="10"/>
        <v>922</v>
      </c>
      <c r="Y33" s="43">
        <v>922</v>
      </c>
      <c r="Z33" s="121"/>
      <c r="AA33" s="43">
        <f t="shared" si="36"/>
        <v>922</v>
      </c>
      <c r="AB33" s="74"/>
      <c r="AC33" s="73">
        <f t="shared" si="47"/>
        <v>922</v>
      </c>
      <c r="AD33" s="53"/>
      <c r="AE33" s="75">
        <f t="shared" si="7"/>
        <v>922</v>
      </c>
      <c r="AF33" s="121"/>
      <c r="AG33" s="74">
        <f t="shared" si="11"/>
        <v>922</v>
      </c>
      <c r="AH33" s="53"/>
      <c r="AI33" s="74">
        <f t="shared" si="8"/>
        <v>922</v>
      </c>
      <c r="AJ33" s="83"/>
      <c r="AK33" s="74">
        <f t="shared" si="12"/>
        <v>922</v>
      </c>
      <c r="AL33" s="13"/>
      <c r="AM33" s="74">
        <f t="shared" si="13"/>
        <v>922</v>
      </c>
      <c r="AN33" s="83"/>
      <c r="AO33" s="74">
        <f t="shared" si="14"/>
        <v>922</v>
      </c>
      <c r="AP33" s="107"/>
      <c r="AQ33" s="74">
        <f t="shared" si="44"/>
        <v>922</v>
      </c>
      <c r="AR33" s="6"/>
      <c r="AS33" s="6"/>
      <c r="AT33" s="86">
        <f t="shared" si="45"/>
        <v>0</v>
      </c>
      <c r="AU33" s="86"/>
      <c r="AV33" s="86">
        <f t="shared" si="26"/>
        <v>0</v>
      </c>
      <c r="AW33" s="6"/>
      <c r="AX33" s="121"/>
      <c r="AY33" s="6">
        <f t="shared" si="46"/>
        <v>0</v>
      </c>
      <c r="AZ33" s="6"/>
      <c r="BA33" s="6"/>
      <c r="BB33" s="6">
        <f t="shared" ref="BB33" si="48">SUM(AV33,BA33)</f>
        <v>0</v>
      </c>
      <c r="BC33" s="6">
        <f t="shared" ref="BC33:BC75" si="49">SUM(AY33,AZ33)</f>
        <v>0</v>
      </c>
      <c r="BD33" s="53"/>
      <c r="BE33" s="113"/>
      <c r="BF33" s="74">
        <f t="shared" si="21"/>
        <v>0</v>
      </c>
      <c r="BG33" s="74">
        <f t="shared" ref="BG33" si="50">SUM(BC33,BD33)</f>
        <v>0</v>
      </c>
      <c r="BH33" s="74"/>
      <c r="BI33" s="74">
        <f t="shared" si="23"/>
        <v>0</v>
      </c>
    </row>
    <row r="34" spans="1:61" ht="210" customHeight="1" x14ac:dyDescent="0.3">
      <c r="A34" s="9" t="s">
        <v>6</v>
      </c>
      <c r="B34" s="13" t="s">
        <v>31</v>
      </c>
      <c r="C34" s="35" t="s">
        <v>137</v>
      </c>
      <c r="D34" s="6"/>
      <c r="E34" s="25"/>
      <c r="F34" s="25"/>
      <c r="G34" s="25"/>
      <c r="H34" s="25"/>
      <c r="I34" s="6"/>
      <c r="J34" s="23"/>
      <c r="K34" s="121"/>
      <c r="L34" s="23"/>
      <c r="M34" s="121"/>
      <c r="N34" s="25"/>
      <c r="O34" s="31"/>
      <c r="P34" s="27"/>
      <c r="Q34" s="31"/>
      <c r="R34" s="31"/>
      <c r="S34" s="120"/>
      <c r="T34" s="53"/>
      <c r="V34" s="46"/>
      <c r="W34" s="44"/>
      <c r="X34" s="45"/>
      <c r="Y34" s="43"/>
      <c r="Z34" s="121"/>
      <c r="AA34" s="43"/>
      <c r="AB34" s="74"/>
      <c r="AC34" s="73"/>
      <c r="AD34" s="53"/>
      <c r="AE34" s="75"/>
      <c r="AF34" s="121"/>
      <c r="AG34" s="74"/>
      <c r="AH34" s="53"/>
      <c r="AI34" s="74"/>
      <c r="AJ34" s="83"/>
      <c r="AK34" s="74"/>
      <c r="AL34" s="13"/>
      <c r="AM34" s="74"/>
      <c r="AN34" s="83"/>
      <c r="AO34" s="74"/>
      <c r="AP34" s="107"/>
      <c r="AQ34" s="74"/>
      <c r="AR34" s="6"/>
      <c r="AS34" s="6"/>
      <c r="AT34" s="86"/>
      <c r="AU34" s="86"/>
      <c r="AV34" s="86"/>
      <c r="AW34" s="6"/>
      <c r="AX34" s="121"/>
      <c r="AY34" s="6"/>
      <c r="AZ34" s="6"/>
      <c r="BA34" s="6"/>
      <c r="BB34" s="6">
        <v>154.9</v>
      </c>
      <c r="BC34" s="6"/>
      <c r="BD34" s="53"/>
      <c r="BE34" s="113"/>
      <c r="BF34" s="74">
        <f t="shared" si="21"/>
        <v>154.9</v>
      </c>
      <c r="BG34" s="74">
        <v>154.9</v>
      </c>
      <c r="BH34" s="74"/>
      <c r="BI34" s="74">
        <f t="shared" si="23"/>
        <v>154.9</v>
      </c>
    </row>
    <row r="35" spans="1:61" ht="0.75" hidden="1" customHeight="1" x14ac:dyDescent="0.3">
      <c r="A35" s="9" t="s">
        <v>6</v>
      </c>
      <c r="B35" s="13" t="s">
        <v>31</v>
      </c>
      <c r="C35" s="35" t="s">
        <v>63</v>
      </c>
      <c r="D35" s="6"/>
      <c r="E35" s="25"/>
      <c r="F35" s="25"/>
      <c r="G35" s="25"/>
      <c r="H35" s="25"/>
      <c r="I35" s="6"/>
      <c r="J35" s="23"/>
      <c r="K35" s="121"/>
      <c r="L35" s="23"/>
      <c r="M35" s="121"/>
      <c r="N35" s="25"/>
      <c r="O35" s="31"/>
      <c r="P35" s="27"/>
      <c r="Q35" s="31"/>
      <c r="R35" s="54">
        <v>50.8</v>
      </c>
      <c r="S35" s="120">
        <f t="shared" si="24"/>
        <v>50.8</v>
      </c>
      <c r="T35" s="31">
        <v>-50.8</v>
      </c>
      <c r="U35" s="32">
        <f t="shared" si="5"/>
        <v>0</v>
      </c>
      <c r="V35" s="13"/>
      <c r="W35" s="44">
        <f>SUM(U35:V35)</f>
        <v>0</v>
      </c>
      <c r="X35" s="45">
        <f t="shared" si="10"/>
        <v>0</v>
      </c>
      <c r="Y35" s="43"/>
      <c r="Z35" s="121"/>
      <c r="AA35" s="43">
        <f t="shared" si="36"/>
        <v>0</v>
      </c>
      <c r="AB35" s="74"/>
      <c r="AC35" s="73">
        <f t="shared" si="47"/>
        <v>0</v>
      </c>
      <c r="AD35" s="53"/>
      <c r="AE35" s="75">
        <f t="shared" si="7"/>
        <v>0</v>
      </c>
      <c r="AF35" s="121"/>
      <c r="AG35" s="74">
        <f t="shared" si="11"/>
        <v>0</v>
      </c>
      <c r="AH35" s="53"/>
      <c r="AI35" s="74">
        <f t="shared" si="8"/>
        <v>0</v>
      </c>
      <c r="AJ35" s="6">
        <v>25.4</v>
      </c>
      <c r="AK35" s="74">
        <f t="shared" si="12"/>
        <v>25.4</v>
      </c>
      <c r="AL35" s="13"/>
      <c r="AM35" s="74">
        <f t="shared" si="13"/>
        <v>25.4</v>
      </c>
      <c r="AN35" s="83"/>
      <c r="AO35" s="74">
        <f t="shared" si="14"/>
        <v>25.4</v>
      </c>
      <c r="AP35" s="107"/>
      <c r="AQ35" s="74">
        <f t="shared" si="44"/>
        <v>25.4</v>
      </c>
      <c r="AR35" s="6">
        <v>25.4</v>
      </c>
      <c r="AS35" s="6"/>
      <c r="AT35" s="86">
        <f t="shared" si="45"/>
        <v>25.4</v>
      </c>
      <c r="AU35" s="86"/>
      <c r="AV35" s="86">
        <f t="shared" si="26"/>
        <v>25.4</v>
      </c>
      <c r="AW35" s="6">
        <v>25.4</v>
      </c>
      <c r="AX35" s="121"/>
      <c r="AY35" s="6">
        <f t="shared" si="46"/>
        <v>25.4</v>
      </c>
      <c r="AZ35" s="6"/>
      <c r="BA35" s="6"/>
      <c r="BB35" s="6"/>
      <c r="BC35" s="6"/>
      <c r="BD35" s="6"/>
      <c r="BE35" s="6"/>
      <c r="BF35" s="74">
        <f t="shared" si="21"/>
        <v>0</v>
      </c>
      <c r="BG35" s="74"/>
      <c r="BH35" s="74"/>
      <c r="BI35" s="74">
        <f t="shared" si="23"/>
        <v>0</v>
      </c>
    </row>
    <row r="36" spans="1:61" ht="76.5" customHeight="1" x14ac:dyDescent="0.3">
      <c r="A36" s="9" t="s">
        <v>6</v>
      </c>
      <c r="B36" s="13" t="s">
        <v>31</v>
      </c>
      <c r="C36" s="36" t="s">
        <v>71</v>
      </c>
      <c r="D36" s="6">
        <v>426.9</v>
      </c>
      <c r="E36" s="25">
        <v>696.3</v>
      </c>
      <c r="F36" s="25">
        <v>566.1</v>
      </c>
      <c r="G36" s="25">
        <v>130.19999999999999</v>
      </c>
      <c r="H36" s="25">
        <f t="shared" si="43"/>
        <v>696.3</v>
      </c>
      <c r="I36" s="6">
        <v>348.7</v>
      </c>
      <c r="J36" s="23">
        <f t="shared" ref="J36:J41" si="51">SUM(H36,I36)</f>
        <v>1045</v>
      </c>
      <c r="K36" s="121"/>
      <c r="L36" s="23">
        <f t="shared" ref="L36:L41" si="52">SUM(J36,K36)</f>
        <v>1045</v>
      </c>
      <c r="M36" s="121"/>
      <c r="N36" s="25">
        <v>-314.89999999999998</v>
      </c>
      <c r="O36" s="31">
        <v>730.1</v>
      </c>
      <c r="P36" s="27">
        <v>-169.19900000000001</v>
      </c>
      <c r="Q36" s="31">
        <f t="shared" si="4"/>
        <v>560.90100000000007</v>
      </c>
      <c r="R36" s="31">
        <v>1661.2</v>
      </c>
      <c r="S36" s="120">
        <f t="shared" si="24"/>
        <v>1100.299</v>
      </c>
      <c r="T36" s="53"/>
      <c r="U36" s="31">
        <f t="shared" si="5"/>
        <v>1661.2</v>
      </c>
      <c r="V36" s="13"/>
      <c r="W36" s="44">
        <v>700.7</v>
      </c>
      <c r="X36" s="45">
        <f t="shared" si="10"/>
        <v>0</v>
      </c>
      <c r="Y36" s="43">
        <v>700.7</v>
      </c>
      <c r="Z36" s="121"/>
      <c r="AA36" s="43">
        <f t="shared" si="36"/>
        <v>700.7</v>
      </c>
      <c r="AB36" s="74"/>
      <c r="AC36" s="73">
        <f t="shared" si="47"/>
        <v>700.7</v>
      </c>
      <c r="AD36" s="53"/>
      <c r="AE36" s="75">
        <f t="shared" si="7"/>
        <v>700.7</v>
      </c>
      <c r="AF36" s="121"/>
      <c r="AG36" s="74">
        <f t="shared" si="11"/>
        <v>700.7</v>
      </c>
      <c r="AH36" s="53"/>
      <c r="AI36" s="74">
        <f t="shared" si="8"/>
        <v>700.7</v>
      </c>
      <c r="AJ36" s="83"/>
      <c r="AK36" s="74">
        <f t="shared" si="12"/>
        <v>700.7</v>
      </c>
      <c r="AL36" s="13"/>
      <c r="AM36" s="74">
        <f t="shared" si="13"/>
        <v>700.7</v>
      </c>
      <c r="AN36" s="6">
        <v>1117.2</v>
      </c>
      <c r="AO36" s="74">
        <f t="shared" si="14"/>
        <v>1817.9</v>
      </c>
      <c r="AP36" s="107"/>
      <c r="AQ36" s="74">
        <f t="shared" si="44"/>
        <v>1817.9</v>
      </c>
      <c r="AR36" s="6">
        <v>2339.1999999999998</v>
      </c>
      <c r="AS36" s="6"/>
      <c r="AT36" s="86">
        <f t="shared" si="45"/>
        <v>2339.1999999999998</v>
      </c>
      <c r="AU36" s="86"/>
      <c r="AV36" s="86">
        <f t="shared" si="26"/>
        <v>2339.1999999999998</v>
      </c>
      <c r="AW36" s="6">
        <v>2428</v>
      </c>
      <c r="AX36" s="121"/>
      <c r="AY36" s="6">
        <f t="shared" si="46"/>
        <v>2428</v>
      </c>
      <c r="AZ36" s="6"/>
      <c r="BA36" s="6"/>
      <c r="BB36" s="6">
        <v>1513</v>
      </c>
      <c r="BC36" s="6">
        <v>1513</v>
      </c>
      <c r="BD36" s="6">
        <v>1513</v>
      </c>
      <c r="BE36" s="6">
        <v>166</v>
      </c>
      <c r="BF36" s="74">
        <f t="shared" si="21"/>
        <v>1679</v>
      </c>
      <c r="BG36" s="74">
        <v>1513</v>
      </c>
      <c r="BH36" s="74">
        <v>166</v>
      </c>
      <c r="BI36" s="74">
        <f t="shared" si="23"/>
        <v>1679</v>
      </c>
    </row>
    <row r="37" spans="1:61" ht="40.5" hidden="1" customHeight="1" x14ac:dyDescent="0.3">
      <c r="A37" s="9" t="s">
        <v>6</v>
      </c>
      <c r="B37" s="13" t="s">
        <v>31</v>
      </c>
      <c r="C37" s="36" t="s">
        <v>73</v>
      </c>
      <c r="D37" s="6">
        <v>87.9</v>
      </c>
      <c r="E37" s="25">
        <v>87.9</v>
      </c>
      <c r="F37" s="25">
        <v>72</v>
      </c>
      <c r="G37" s="25"/>
      <c r="H37" s="25">
        <f t="shared" si="43"/>
        <v>72</v>
      </c>
      <c r="I37" s="6">
        <v>33.9</v>
      </c>
      <c r="J37" s="23">
        <f t="shared" si="51"/>
        <v>105.9</v>
      </c>
      <c r="K37" s="121"/>
      <c r="L37" s="23">
        <f t="shared" si="52"/>
        <v>105.9</v>
      </c>
      <c r="M37" s="121"/>
      <c r="N37" s="25">
        <v>6.7</v>
      </c>
      <c r="O37" s="31">
        <v>112.6</v>
      </c>
      <c r="P37" s="27"/>
      <c r="Q37" s="31">
        <f t="shared" si="4"/>
        <v>112.6</v>
      </c>
      <c r="R37" s="31">
        <v>112.6</v>
      </c>
      <c r="S37" s="120">
        <f t="shared" si="24"/>
        <v>0</v>
      </c>
      <c r="T37" s="31">
        <v>6.1</v>
      </c>
      <c r="U37" s="31">
        <f t="shared" si="5"/>
        <v>118.69999999999999</v>
      </c>
      <c r="V37" s="13"/>
      <c r="W37" s="44">
        <v>118.7</v>
      </c>
      <c r="X37" s="45">
        <f t="shared" si="10"/>
        <v>0</v>
      </c>
      <c r="Y37" s="43">
        <v>118.7</v>
      </c>
      <c r="Z37" s="121"/>
      <c r="AA37" s="43">
        <f t="shared" si="36"/>
        <v>118.7</v>
      </c>
      <c r="AB37" s="74">
        <v>10.3</v>
      </c>
      <c r="AC37" s="73">
        <f t="shared" si="47"/>
        <v>129</v>
      </c>
      <c r="AD37" s="53"/>
      <c r="AE37" s="75">
        <f t="shared" si="7"/>
        <v>129</v>
      </c>
      <c r="AF37" s="121"/>
      <c r="AG37" s="74">
        <f t="shared" si="11"/>
        <v>129</v>
      </c>
      <c r="AH37" s="53"/>
      <c r="AI37" s="74">
        <f t="shared" si="8"/>
        <v>129</v>
      </c>
      <c r="AJ37" s="83"/>
      <c r="AK37" s="74">
        <f t="shared" si="12"/>
        <v>129</v>
      </c>
      <c r="AL37" s="6">
        <v>7.5</v>
      </c>
      <c r="AM37" s="74">
        <f t="shared" si="13"/>
        <v>136.5</v>
      </c>
      <c r="AN37" s="83"/>
      <c r="AO37" s="74">
        <f t="shared" si="14"/>
        <v>136.5</v>
      </c>
      <c r="AP37" s="107"/>
      <c r="AQ37" s="74">
        <f t="shared" si="44"/>
        <v>136.5</v>
      </c>
      <c r="AR37" s="6">
        <v>141.9</v>
      </c>
      <c r="AS37" s="6"/>
      <c r="AT37" s="86">
        <f t="shared" si="45"/>
        <v>141.9</v>
      </c>
      <c r="AU37" s="86"/>
      <c r="AV37" s="86">
        <f t="shared" si="26"/>
        <v>141.9</v>
      </c>
      <c r="AW37" s="6">
        <v>141.9</v>
      </c>
      <c r="AX37" s="121"/>
      <c r="AY37" s="6">
        <f t="shared" si="46"/>
        <v>141.9</v>
      </c>
      <c r="AZ37" s="6"/>
      <c r="BA37" s="6">
        <v>9.1999999999999993</v>
      </c>
      <c r="BB37" s="6"/>
      <c r="BC37" s="6"/>
      <c r="BD37" s="6"/>
      <c r="BE37" s="6"/>
      <c r="BF37" s="74">
        <f t="shared" si="21"/>
        <v>0</v>
      </c>
      <c r="BG37" s="74"/>
      <c r="BH37" s="74"/>
      <c r="BI37" s="74">
        <f t="shared" si="23"/>
        <v>0</v>
      </c>
    </row>
    <row r="38" spans="1:61" ht="62.25" customHeight="1" x14ac:dyDescent="0.3">
      <c r="A38" s="9" t="s">
        <v>6</v>
      </c>
      <c r="B38" s="13" t="s">
        <v>31</v>
      </c>
      <c r="C38" s="35" t="s">
        <v>74</v>
      </c>
      <c r="D38" s="6">
        <v>5217</v>
      </c>
      <c r="E38" s="25">
        <v>6132.9</v>
      </c>
      <c r="F38" s="25"/>
      <c r="G38" s="25"/>
      <c r="H38" s="25">
        <f t="shared" si="43"/>
        <v>0</v>
      </c>
      <c r="I38" s="6">
        <v>3808.9</v>
      </c>
      <c r="J38" s="23">
        <f t="shared" si="51"/>
        <v>3808.9</v>
      </c>
      <c r="K38" s="121"/>
      <c r="L38" s="23">
        <f t="shared" si="52"/>
        <v>3808.9</v>
      </c>
      <c r="M38" s="121"/>
      <c r="N38" s="25"/>
      <c r="O38" s="31">
        <v>4063.4</v>
      </c>
      <c r="P38" s="27">
        <v>1212.7</v>
      </c>
      <c r="Q38" s="31">
        <f t="shared" si="4"/>
        <v>5276.1</v>
      </c>
      <c r="R38" s="31">
        <v>6069.4</v>
      </c>
      <c r="S38" s="120">
        <f t="shared" si="24"/>
        <v>793.29999999999927</v>
      </c>
      <c r="T38" s="31">
        <v>0</v>
      </c>
      <c r="U38" s="31">
        <f t="shared" si="5"/>
        <v>6069.4</v>
      </c>
      <c r="V38" s="27">
        <v>889.5</v>
      </c>
      <c r="W38" s="44">
        <v>6958.9</v>
      </c>
      <c r="X38" s="45">
        <f t="shared" si="10"/>
        <v>0</v>
      </c>
      <c r="Y38" s="43">
        <v>6958.9</v>
      </c>
      <c r="Z38" s="121"/>
      <c r="AA38" s="43">
        <f t="shared" si="36"/>
        <v>6958.9</v>
      </c>
      <c r="AB38" s="74"/>
      <c r="AC38" s="73">
        <f t="shared" si="47"/>
        <v>6958.9</v>
      </c>
      <c r="AD38" s="53"/>
      <c r="AE38" s="75">
        <f t="shared" si="7"/>
        <v>6958.9</v>
      </c>
      <c r="AF38" s="121"/>
      <c r="AG38" s="74">
        <f t="shared" si="11"/>
        <v>6958.9</v>
      </c>
      <c r="AH38" s="53"/>
      <c r="AI38" s="74">
        <f t="shared" si="8"/>
        <v>6958.9</v>
      </c>
      <c r="AJ38" s="83"/>
      <c r="AK38" s="74">
        <f t="shared" si="12"/>
        <v>6958.9</v>
      </c>
      <c r="AL38" s="6">
        <v>1681.7</v>
      </c>
      <c r="AM38" s="74">
        <f t="shared" si="13"/>
        <v>8640.6</v>
      </c>
      <c r="AN38" s="83"/>
      <c r="AO38" s="74">
        <f t="shared" si="14"/>
        <v>8640.6</v>
      </c>
      <c r="AP38" s="107"/>
      <c r="AQ38" s="74">
        <f t="shared" si="44"/>
        <v>8640.6</v>
      </c>
      <c r="AR38" s="6">
        <v>6958.9</v>
      </c>
      <c r="AS38" s="6"/>
      <c r="AT38" s="86">
        <f t="shared" si="45"/>
        <v>6958.9</v>
      </c>
      <c r="AU38" s="86"/>
      <c r="AV38" s="86">
        <f t="shared" si="26"/>
        <v>6958.9</v>
      </c>
      <c r="AW38" s="6">
        <v>6958.9</v>
      </c>
      <c r="AX38" s="121"/>
      <c r="AY38" s="6">
        <f t="shared" si="46"/>
        <v>6958.9</v>
      </c>
      <c r="AZ38" s="6"/>
      <c r="BA38" s="6"/>
      <c r="BB38" s="6">
        <v>6958.9</v>
      </c>
      <c r="BC38" s="6">
        <v>6958.9</v>
      </c>
      <c r="BD38" s="6">
        <v>6958.9</v>
      </c>
      <c r="BE38" s="6"/>
      <c r="BF38" s="74">
        <f t="shared" si="21"/>
        <v>6958.9</v>
      </c>
      <c r="BG38" s="74">
        <v>6958.9</v>
      </c>
      <c r="BH38" s="74"/>
      <c r="BI38" s="74">
        <f t="shared" si="23"/>
        <v>6958.9</v>
      </c>
    </row>
    <row r="39" spans="1:61" ht="97.5" customHeight="1" x14ac:dyDescent="0.3">
      <c r="A39" s="9" t="s">
        <v>6</v>
      </c>
      <c r="B39" s="13" t="s">
        <v>31</v>
      </c>
      <c r="C39" s="26" t="s">
        <v>99</v>
      </c>
      <c r="D39" s="6"/>
      <c r="E39" s="25">
        <v>3591.4</v>
      </c>
      <c r="F39" s="25"/>
      <c r="G39" s="25"/>
      <c r="H39" s="25">
        <f t="shared" si="43"/>
        <v>0</v>
      </c>
      <c r="I39" s="6">
        <v>24245.200000000001</v>
      </c>
      <c r="J39" s="23">
        <f t="shared" si="51"/>
        <v>24245.200000000001</v>
      </c>
      <c r="K39" s="121"/>
      <c r="L39" s="23">
        <f t="shared" si="52"/>
        <v>24245.200000000001</v>
      </c>
      <c r="M39" s="121"/>
      <c r="N39" s="25">
        <v>1827</v>
      </c>
      <c r="O39" s="31">
        <v>26072.2</v>
      </c>
      <c r="P39" s="27"/>
      <c r="Q39" s="31">
        <f t="shared" si="4"/>
        <v>26072.2</v>
      </c>
      <c r="R39" s="31">
        <v>27003</v>
      </c>
      <c r="S39" s="120">
        <f t="shared" si="24"/>
        <v>930.79999999999927</v>
      </c>
      <c r="T39" s="31">
        <v>1473.7</v>
      </c>
      <c r="U39" s="31">
        <f t="shared" si="5"/>
        <v>28476.7</v>
      </c>
      <c r="V39" s="13"/>
      <c r="W39" s="44">
        <v>28476.7</v>
      </c>
      <c r="X39" s="45">
        <f t="shared" si="10"/>
        <v>3376.7000000000007</v>
      </c>
      <c r="Y39" s="43">
        <v>31853.4</v>
      </c>
      <c r="Z39" s="121"/>
      <c r="AA39" s="43">
        <f t="shared" si="36"/>
        <v>31853.4</v>
      </c>
      <c r="AB39" s="74">
        <v>2734.2</v>
      </c>
      <c r="AC39" s="73">
        <f>SUM(AA39:AB39)</f>
        <v>34587.599999999999</v>
      </c>
      <c r="AD39" s="53"/>
      <c r="AE39" s="75">
        <f t="shared" si="7"/>
        <v>34587.599999999999</v>
      </c>
      <c r="AF39" s="121"/>
      <c r="AG39" s="74">
        <f t="shared" si="11"/>
        <v>34587.599999999999</v>
      </c>
      <c r="AH39" s="53"/>
      <c r="AI39" s="74">
        <f t="shared" si="8"/>
        <v>34587.599999999999</v>
      </c>
      <c r="AJ39" s="83"/>
      <c r="AK39" s="74">
        <f t="shared" si="12"/>
        <v>34587.599999999999</v>
      </c>
      <c r="AL39" s="13"/>
      <c r="AM39" s="74">
        <f t="shared" si="13"/>
        <v>34587.599999999999</v>
      </c>
      <c r="AN39" s="83"/>
      <c r="AO39" s="74">
        <f t="shared" si="14"/>
        <v>34587.599999999999</v>
      </c>
      <c r="AP39" s="107"/>
      <c r="AQ39" s="74">
        <f t="shared" si="44"/>
        <v>34587.599999999999</v>
      </c>
      <c r="AR39" s="6">
        <v>42550.1</v>
      </c>
      <c r="AS39" s="6">
        <v>1985</v>
      </c>
      <c r="AT39" s="86">
        <f t="shared" si="45"/>
        <v>44535.1</v>
      </c>
      <c r="AU39" s="86"/>
      <c r="AV39" s="86">
        <f t="shared" ref="AV39:AV88" si="53">SUM(AT39,AU39)</f>
        <v>44535.1</v>
      </c>
      <c r="AW39" s="6">
        <v>42560.1</v>
      </c>
      <c r="AX39" s="6">
        <v>1975</v>
      </c>
      <c r="AY39" s="6">
        <f t="shared" si="46"/>
        <v>44535.1</v>
      </c>
      <c r="AZ39" s="6"/>
      <c r="BA39" s="6">
        <v>2806.9</v>
      </c>
      <c r="BB39" s="6">
        <v>47342</v>
      </c>
      <c r="BC39" s="6">
        <v>47342</v>
      </c>
      <c r="BD39" s="6">
        <v>47342</v>
      </c>
      <c r="BE39" s="6"/>
      <c r="BF39" s="74">
        <f t="shared" si="21"/>
        <v>47342</v>
      </c>
      <c r="BG39" s="74">
        <v>47342</v>
      </c>
      <c r="BH39" s="74"/>
      <c r="BI39" s="74">
        <f t="shared" si="23"/>
        <v>47342</v>
      </c>
    </row>
    <row r="40" spans="1:61" ht="71.25" customHeight="1" x14ac:dyDescent="0.3">
      <c r="A40" s="9" t="s">
        <v>6</v>
      </c>
      <c r="B40" s="13" t="s">
        <v>31</v>
      </c>
      <c r="C40" s="35" t="s">
        <v>75</v>
      </c>
      <c r="D40" s="6"/>
      <c r="E40" s="25">
        <v>0</v>
      </c>
      <c r="F40" s="25"/>
      <c r="G40" s="25">
        <v>152.9</v>
      </c>
      <c r="H40" s="25">
        <f t="shared" si="43"/>
        <v>152.9</v>
      </c>
      <c r="I40" s="6">
        <v>107.8</v>
      </c>
      <c r="J40" s="23">
        <f t="shared" si="51"/>
        <v>260.7</v>
      </c>
      <c r="K40" s="121"/>
      <c r="L40" s="23">
        <f t="shared" si="52"/>
        <v>260.7</v>
      </c>
      <c r="M40" s="121"/>
      <c r="N40" s="25"/>
      <c r="O40" s="31">
        <v>260.7</v>
      </c>
      <c r="P40" s="27">
        <v>-4.4000000000000004</v>
      </c>
      <c r="Q40" s="31">
        <f t="shared" si="4"/>
        <v>256.3</v>
      </c>
      <c r="R40" s="31">
        <v>260.7</v>
      </c>
      <c r="S40" s="120">
        <f t="shared" si="24"/>
        <v>4.3999999999999773</v>
      </c>
      <c r="T40" s="53"/>
      <c r="U40" s="31">
        <f t="shared" si="5"/>
        <v>260.7</v>
      </c>
      <c r="V40" s="13"/>
      <c r="W40" s="44">
        <v>310</v>
      </c>
      <c r="X40" s="45">
        <f t="shared" si="10"/>
        <v>0</v>
      </c>
      <c r="Y40" s="43">
        <v>310</v>
      </c>
      <c r="Z40" s="121"/>
      <c r="AA40" s="43">
        <f t="shared" si="36"/>
        <v>310</v>
      </c>
      <c r="AB40" s="74"/>
      <c r="AC40" s="73">
        <f t="shared" si="47"/>
        <v>310</v>
      </c>
      <c r="AD40" s="53"/>
      <c r="AE40" s="75">
        <f t="shared" si="7"/>
        <v>310</v>
      </c>
      <c r="AF40" s="121"/>
      <c r="AG40" s="74">
        <f t="shared" si="11"/>
        <v>310</v>
      </c>
      <c r="AH40" s="53"/>
      <c r="AI40" s="74">
        <f t="shared" si="8"/>
        <v>310</v>
      </c>
      <c r="AJ40" s="83"/>
      <c r="AK40" s="74">
        <f t="shared" si="12"/>
        <v>310</v>
      </c>
      <c r="AL40" s="13"/>
      <c r="AM40" s="74">
        <f t="shared" si="13"/>
        <v>310</v>
      </c>
      <c r="AN40" s="6">
        <v>-235.6</v>
      </c>
      <c r="AO40" s="74">
        <f t="shared" si="14"/>
        <v>74.400000000000006</v>
      </c>
      <c r="AP40" s="107"/>
      <c r="AQ40" s="74">
        <f t="shared" si="44"/>
        <v>74.400000000000006</v>
      </c>
      <c r="AR40" s="6">
        <v>310</v>
      </c>
      <c r="AS40" s="6"/>
      <c r="AT40" s="86">
        <f t="shared" si="45"/>
        <v>310</v>
      </c>
      <c r="AU40" s="86"/>
      <c r="AV40" s="86">
        <f t="shared" si="53"/>
        <v>310</v>
      </c>
      <c r="AW40" s="6">
        <v>310</v>
      </c>
      <c r="AX40" s="121"/>
      <c r="AY40" s="6">
        <f t="shared" si="46"/>
        <v>310</v>
      </c>
      <c r="AZ40" s="6"/>
      <c r="BA40" s="6"/>
      <c r="BB40" s="6">
        <v>319</v>
      </c>
      <c r="BC40" s="6">
        <v>319</v>
      </c>
      <c r="BD40" s="6">
        <v>319</v>
      </c>
      <c r="BE40" s="6"/>
      <c r="BF40" s="74">
        <f t="shared" si="21"/>
        <v>319</v>
      </c>
      <c r="BG40" s="74">
        <v>319</v>
      </c>
      <c r="BH40" s="74"/>
      <c r="BI40" s="74">
        <f t="shared" si="23"/>
        <v>319</v>
      </c>
    </row>
    <row r="41" spans="1:61" ht="0.75" hidden="1" customHeight="1" x14ac:dyDescent="0.3">
      <c r="A41" s="9" t="s">
        <v>6</v>
      </c>
      <c r="B41" s="13" t="s">
        <v>31</v>
      </c>
      <c r="C41" s="35" t="s">
        <v>51</v>
      </c>
      <c r="D41" s="6"/>
      <c r="E41" s="25"/>
      <c r="F41" s="25"/>
      <c r="G41" s="25"/>
      <c r="H41" s="25">
        <f t="shared" si="43"/>
        <v>0</v>
      </c>
      <c r="I41" s="6">
        <v>462.3</v>
      </c>
      <c r="J41" s="23">
        <f t="shared" si="51"/>
        <v>462.3</v>
      </c>
      <c r="K41" s="121"/>
      <c r="L41" s="23">
        <f t="shared" si="52"/>
        <v>462.3</v>
      </c>
      <c r="M41" s="121"/>
      <c r="N41" s="25">
        <v>-115.4</v>
      </c>
      <c r="O41" s="31">
        <v>346.9</v>
      </c>
      <c r="P41" s="27">
        <v>289.7</v>
      </c>
      <c r="Q41" s="31">
        <f t="shared" si="4"/>
        <v>636.59999999999991</v>
      </c>
      <c r="R41" s="31"/>
      <c r="S41" s="120">
        <f t="shared" si="24"/>
        <v>-636.59999999999991</v>
      </c>
      <c r="T41" s="53"/>
      <c r="U41" s="31">
        <f t="shared" si="5"/>
        <v>0</v>
      </c>
      <c r="V41" s="13"/>
      <c r="W41" s="44">
        <f>SUM(U41:V41)</f>
        <v>0</v>
      </c>
      <c r="X41" s="45">
        <f t="shared" si="10"/>
        <v>0</v>
      </c>
      <c r="Y41" s="43"/>
      <c r="Z41" s="121"/>
      <c r="AA41" s="43">
        <f t="shared" si="36"/>
        <v>0</v>
      </c>
      <c r="AB41" s="74"/>
      <c r="AC41" s="73">
        <f t="shared" si="47"/>
        <v>0</v>
      </c>
      <c r="AD41" s="53"/>
      <c r="AE41" s="75">
        <f t="shared" si="7"/>
        <v>0</v>
      </c>
      <c r="AF41" s="121"/>
      <c r="AG41" s="74">
        <f t="shared" si="11"/>
        <v>0</v>
      </c>
      <c r="AH41" s="53"/>
      <c r="AI41" s="74">
        <f t="shared" si="8"/>
        <v>0</v>
      </c>
      <c r="AJ41" s="83"/>
      <c r="AK41" s="74">
        <f t="shared" si="12"/>
        <v>0</v>
      </c>
      <c r="AL41" s="13"/>
      <c r="AM41" s="74">
        <f t="shared" si="13"/>
        <v>0</v>
      </c>
      <c r="AN41" s="83"/>
      <c r="AO41" s="74">
        <f t="shared" si="14"/>
        <v>0</v>
      </c>
      <c r="AP41" s="107"/>
      <c r="AQ41" s="74">
        <f t="shared" si="44"/>
        <v>0</v>
      </c>
      <c r="AR41" s="6"/>
      <c r="AS41" s="6"/>
      <c r="AT41" s="86">
        <f t="shared" si="45"/>
        <v>0</v>
      </c>
      <c r="AU41" s="86"/>
      <c r="AV41" s="86">
        <f t="shared" si="53"/>
        <v>0</v>
      </c>
      <c r="AW41" s="6"/>
      <c r="AX41" s="121"/>
      <c r="AY41" s="6">
        <f t="shared" si="46"/>
        <v>0</v>
      </c>
      <c r="AZ41" s="6"/>
      <c r="BA41" s="6"/>
      <c r="BB41" s="6">
        <f t="shared" ref="BB41:BB42" si="54">SUM(AV41,BA41)</f>
        <v>0</v>
      </c>
      <c r="BC41" s="6">
        <f t="shared" si="49"/>
        <v>0</v>
      </c>
      <c r="BD41" s="53"/>
      <c r="BE41" s="113"/>
      <c r="BF41" s="74">
        <f t="shared" si="21"/>
        <v>0</v>
      </c>
      <c r="BG41" s="74">
        <f t="shared" ref="BG41:BG42" si="55">SUM(BC41,BD41)</f>
        <v>0</v>
      </c>
      <c r="BH41" s="74"/>
      <c r="BI41" s="74">
        <f t="shared" si="23"/>
        <v>0</v>
      </c>
    </row>
    <row r="42" spans="1:61" ht="56.25" hidden="1" x14ac:dyDescent="0.3">
      <c r="A42" s="9" t="s">
        <v>6</v>
      </c>
      <c r="B42" s="13" t="s">
        <v>18</v>
      </c>
      <c r="C42" s="35" t="s">
        <v>58</v>
      </c>
      <c r="D42" s="6"/>
      <c r="E42" s="25"/>
      <c r="F42" s="25"/>
      <c r="G42" s="25"/>
      <c r="H42" s="25"/>
      <c r="I42" s="6"/>
      <c r="J42" s="23"/>
      <c r="K42" s="121"/>
      <c r="L42" s="23"/>
      <c r="M42" s="121"/>
      <c r="N42" s="25">
        <v>5000</v>
      </c>
      <c r="O42" s="31">
        <v>5000</v>
      </c>
      <c r="P42" s="27"/>
      <c r="Q42" s="31">
        <f t="shared" si="4"/>
        <v>5000</v>
      </c>
      <c r="R42" s="31"/>
      <c r="S42" s="120">
        <f t="shared" si="24"/>
        <v>-5000</v>
      </c>
      <c r="T42" s="53"/>
      <c r="U42" s="31">
        <f t="shared" si="5"/>
        <v>0</v>
      </c>
      <c r="V42" s="13"/>
      <c r="W42" s="44">
        <f>SUM(U42:V42)</f>
        <v>0</v>
      </c>
      <c r="X42" s="45">
        <f t="shared" si="10"/>
        <v>0</v>
      </c>
      <c r="Y42" s="43"/>
      <c r="Z42" s="121"/>
      <c r="AA42" s="43">
        <f t="shared" si="36"/>
        <v>0</v>
      </c>
      <c r="AB42" s="74"/>
      <c r="AC42" s="73">
        <f t="shared" si="47"/>
        <v>0</v>
      </c>
      <c r="AD42" s="53"/>
      <c r="AE42" s="75">
        <f t="shared" si="7"/>
        <v>0</v>
      </c>
      <c r="AF42" s="121"/>
      <c r="AG42" s="74">
        <f t="shared" si="11"/>
        <v>0</v>
      </c>
      <c r="AH42" s="53"/>
      <c r="AI42" s="74">
        <f t="shared" si="8"/>
        <v>0</v>
      </c>
      <c r="AJ42" s="83"/>
      <c r="AK42" s="74">
        <f t="shared" si="12"/>
        <v>0</v>
      </c>
      <c r="AL42" s="13"/>
      <c r="AM42" s="74">
        <f t="shared" si="13"/>
        <v>0</v>
      </c>
      <c r="AN42" s="83"/>
      <c r="AO42" s="74">
        <f t="shared" si="14"/>
        <v>0</v>
      </c>
      <c r="AP42" s="107"/>
      <c r="AQ42" s="74">
        <f t="shared" si="44"/>
        <v>0</v>
      </c>
      <c r="AR42" s="6"/>
      <c r="AS42" s="6"/>
      <c r="AT42" s="86">
        <f t="shared" si="45"/>
        <v>0</v>
      </c>
      <c r="AU42" s="86"/>
      <c r="AV42" s="86">
        <f t="shared" si="53"/>
        <v>0</v>
      </c>
      <c r="AW42" s="6"/>
      <c r="AX42" s="121"/>
      <c r="AY42" s="6">
        <f t="shared" si="46"/>
        <v>0</v>
      </c>
      <c r="AZ42" s="6"/>
      <c r="BA42" s="6"/>
      <c r="BB42" s="6">
        <f t="shared" si="54"/>
        <v>0</v>
      </c>
      <c r="BC42" s="6">
        <f t="shared" si="49"/>
        <v>0</v>
      </c>
      <c r="BD42" s="53"/>
      <c r="BE42" s="113"/>
      <c r="BF42" s="74">
        <f t="shared" si="21"/>
        <v>0</v>
      </c>
      <c r="BG42" s="74">
        <f t="shared" si="55"/>
        <v>0</v>
      </c>
      <c r="BH42" s="74"/>
      <c r="BI42" s="74">
        <f t="shared" si="23"/>
        <v>0</v>
      </c>
    </row>
    <row r="43" spans="1:61" ht="59.25" customHeight="1" x14ac:dyDescent="0.3">
      <c r="A43" s="9" t="s">
        <v>8</v>
      </c>
      <c r="B43" s="13" t="s">
        <v>31</v>
      </c>
      <c r="C43" s="35" t="s">
        <v>76</v>
      </c>
      <c r="D43" s="6">
        <v>4948.3</v>
      </c>
      <c r="E43" s="25">
        <v>5725.6</v>
      </c>
      <c r="F43" s="25">
        <v>4654.8999999999996</v>
      </c>
      <c r="G43" s="25">
        <v>572.6</v>
      </c>
      <c r="H43" s="25">
        <f t="shared" si="43"/>
        <v>5227.5</v>
      </c>
      <c r="I43" s="6">
        <v>517.70000000000005</v>
      </c>
      <c r="J43" s="23">
        <f t="shared" ref="J43:J48" si="56">SUM(H43,I43)</f>
        <v>5745.2</v>
      </c>
      <c r="K43" s="121"/>
      <c r="L43" s="23">
        <f t="shared" ref="L43:L48" si="57">SUM(J43,K43)</f>
        <v>5745.2</v>
      </c>
      <c r="M43" s="121"/>
      <c r="N43" s="25"/>
      <c r="O43" s="31">
        <v>5745.2</v>
      </c>
      <c r="P43" s="27"/>
      <c r="Q43" s="31">
        <f t="shared" si="4"/>
        <v>5745.2</v>
      </c>
      <c r="R43" s="31">
        <v>6923.5</v>
      </c>
      <c r="S43" s="120">
        <f t="shared" si="24"/>
        <v>1178.3000000000002</v>
      </c>
      <c r="T43" s="31">
        <v>0</v>
      </c>
      <c r="U43" s="31">
        <f t="shared" si="5"/>
        <v>6923.5</v>
      </c>
      <c r="V43" s="27">
        <v>1505</v>
      </c>
      <c r="W43" s="44">
        <v>8428.5</v>
      </c>
      <c r="X43" s="45">
        <f t="shared" si="10"/>
        <v>0</v>
      </c>
      <c r="Y43" s="43">
        <v>8428.5</v>
      </c>
      <c r="Z43" s="121"/>
      <c r="AA43" s="43">
        <f t="shared" si="36"/>
        <v>8428.5</v>
      </c>
      <c r="AB43" s="74"/>
      <c r="AC43" s="73">
        <f t="shared" si="47"/>
        <v>8428.5</v>
      </c>
      <c r="AD43" s="53"/>
      <c r="AE43" s="75">
        <f t="shared" si="7"/>
        <v>8428.5</v>
      </c>
      <c r="AF43" s="121"/>
      <c r="AG43" s="74">
        <f t="shared" si="11"/>
        <v>8428.5</v>
      </c>
      <c r="AH43" s="53"/>
      <c r="AI43" s="74">
        <f t="shared" si="8"/>
        <v>8428.5</v>
      </c>
      <c r="AJ43" s="83"/>
      <c r="AK43" s="74">
        <f t="shared" si="12"/>
        <v>8428.5</v>
      </c>
      <c r="AL43" s="106"/>
      <c r="AM43" s="74">
        <f t="shared" si="13"/>
        <v>8428.5</v>
      </c>
      <c r="AN43" s="83"/>
      <c r="AO43" s="74">
        <f t="shared" si="14"/>
        <v>8428.5</v>
      </c>
      <c r="AP43" s="107"/>
      <c r="AQ43" s="74">
        <f t="shared" si="44"/>
        <v>8428.5</v>
      </c>
      <c r="AR43" s="6">
        <v>8428.5</v>
      </c>
      <c r="AS43" s="6"/>
      <c r="AT43" s="86">
        <f t="shared" si="45"/>
        <v>8428.5</v>
      </c>
      <c r="AU43" s="86"/>
      <c r="AV43" s="86">
        <f t="shared" si="53"/>
        <v>8428.5</v>
      </c>
      <c r="AW43" s="6">
        <v>8428.5</v>
      </c>
      <c r="AX43" s="121"/>
      <c r="AY43" s="6">
        <f t="shared" si="46"/>
        <v>8428.5</v>
      </c>
      <c r="AZ43" s="6"/>
      <c r="BA43" s="6">
        <v>3675.8</v>
      </c>
      <c r="BB43" s="6">
        <v>12104.3</v>
      </c>
      <c r="BC43" s="6">
        <v>12104.3</v>
      </c>
      <c r="BD43" s="6">
        <v>12104.3</v>
      </c>
      <c r="BE43" s="6"/>
      <c r="BF43" s="74">
        <f t="shared" si="21"/>
        <v>12104.3</v>
      </c>
      <c r="BG43" s="74">
        <v>12104.3</v>
      </c>
      <c r="BH43" s="74"/>
      <c r="BI43" s="74">
        <f t="shared" si="23"/>
        <v>12104.3</v>
      </c>
    </row>
    <row r="44" spans="1:61" ht="84" customHeight="1" x14ac:dyDescent="0.3">
      <c r="A44" s="9" t="s">
        <v>8</v>
      </c>
      <c r="B44" s="13" t="s">
        <v>31</v>
      </c>
      <c r="C44" s="35" t="s">
        <v>146</v>
      </c>
      <c r="D44" s="6">
        <v>3718.6</v>
      </c>
      <c r="E44" s="25">
        <v>4348.7</v>
      </c>
      <c r="F44" s="25">
        <v>3535.5</v>
      </c>
      <c r="G44" s="25">
        <v>434.9</v>
      </c>
      <c r="H44" s="25">
        <f t="shared" si="43"/>
        <v>3970.4</v>
      </c>
      <c r="I44" s="6">
        <v>354</v>
      </c>
      <c r="J44" s="23">
        <f t="shared" si="56"/>
        <v>4324.3999999999996</v>
      </c>
      <c r="K44" s="121"/>
      <c r="L44" s="23">
        <f t="shared" si="57"/>
        <v>4324.3999999999996</v>
      </c>
      <c r="M44" s="121"/>
      <c r="N44" s="25"/>
      <c r="O44" s="31">
        <v>4324.3999999999996</v>
      </c>
      <c r="P44" s="27"/>
      <c r="Q44" s="31">
        <f t="shared" si="4"/>
        <v>4324.3999999999996</v>
      </c>
      <c r="R44" s="31">
        <v>4250.7</v>
      </c>
      <c r="S44" s="120">
        <f t="shared" si="24"/>
        <v>-73.699999999999818</v>
      </c>
      <c r="T44" s="31">
        <v>0</v>
      </c>
      <c r="U44" s="31">
        <f t="shared" si="5"/>
        <v>4250.7</v>
      </c>
      <c r="V44" s="27">
        <v>1714.2</v>
      </c>
      <c r="W44" s="44">
        <v>5964.9</v>
      </c>
      <c r="X44" s="45">
        <f t="shared" si="10"/>
        <v>0</v>
      </c>
      <c r="Y44" s="43">
        <v>5964.9</v>
      </c>
      <c r="Z44" s="121"/>
      <c r="AA44" s="43">
        <f t="shared" si="36"/>
        <v>5964.9</v>
      </c>
      <c r="AB44" s="74"/>
      <c r="AC44" s="73">
        <f t="shared" si="47"/>
        <v>5964.9</v>
      </c>
      <c r="AD44" s="53"/>
      <c r="AE44" s="75">
        <f t="shared" si="7"/>
        <v>5964.9</v>
      </c>
      <c r="AF44" s="121"/>
      <c r="AG44" s="74">
        <f t="shared" si="11"/>
        <v>5964.9</v>
      </c>
      <c r="AH44" s="53"/>
      <c r="AI44" s="74">
        <f t="shared" si="8"/>
        <v>5964.9</v>
      </c>
      <c r="AJ44" s="83"/>
      <c r="AK44" s="74">
        <f t="shared" si="12"/>
        <v>5964.9</v>
      </c>
      <c r="AL44" s="106"/>
      <c r="AM44" s="74">
        <f t="shared" si="13"/>
        <v>5964.9</v>
      </c>
      <c r="AN44" s="83"/>
      <c r="AO44" s="74">
        <f t="shared" si="14"/>
        <v>5964.9</v>
      </c>
      <c r="AP44" s="107"/>
      <c r="AQ44" s="74">
        <f t="shared" si="44"/>
        <v>5964.9</v>
      </c>
      <c r="AR44" s="6">
        <v>5964.9</v>
      </c>
      <c r="AS44" s="6"/>
      <c r="AT44" s="86">
        <f t="shared" si="45"/>
        <v>5964.9</v>
      </c>
      <c r="AU44" s="86"/>
      <c r="AV44" s="86">
        <f t="shared" si="53"/>
        <v>5964.9</v>
      </c>
      <c r="AW44" s="6">
        <v>5964.9</v>
      </c>
      <c r="AX44" s="121"/>
      <c r="AY44" s="6">
        <f t="shared" si="46"/>
        <v>5964.9</v>
      </c>
      <c r="AZ44" s="6"/>
      <c r="BA44" s="6">
        <v>72.5</v>
      </c>
      <c r="BB44" s="6">
        <v>6037.6</v>
      </c>
      <c r="BC44" s="6">
        <f t="shared" si="49"/>
        <v>5964.9</v>
      </c>
      <c r="BD44" s="89">
        <v>72.5</v>
      </c>
      <c r="BE44" s="89"/>
      <c r="BF44" s="74">
        <f t="shared" si="21"/>
        <v>6037.6</v>
      </c>
      <c r="BG44" s="74">
        <v>6037.6</v>
      </c>
      <c r="BH44" s="74"/>
      <c r="BI44" s="74">
        <f t="shared" si="23"/>
        <v>6037.6</v>
      </c>
    </row>
    <row r="45" spans="1:61" ht="67.5" customHeight="1" x14ac:dyDescent="0.3">
      <c r="A45" s="9" t="s">
        <v>22</v>
      </c>
      <c r="B45" s="13" t="s">
        <v>31</v>
      </c>
      <c r="C45" s="35" t="s">
        <v>77</v>
      </c>
      <c r="D45" s="6">
        <v>84154.6</v>
      </c>
      <c r="E45" s="25">
        <v>29574.776250000003</v>
      </c>
      <c r="F45" s="25">
        <v>100539.1</v>
      </c>
      <c r="G45" s="25"/>
      <c r="H45" s="25">
        <f t="shared" si="43"/>
        <v>100539.1</v>
      </c>
      <c r="I45" s="6">
        <v>-10539.1</v>
      </c>
      <c r="J45" s="23">
        <f t="shared" si="56"/>
        <v>90000</v>
      </c>
      <c r="K45" s="121"/>
      <c r="L45" s="23">
        <f t="shared" si="57"/>
        <v>90000</v>
      </c>
      <c r="M45" s="121"/>
      <c r="N45" s="25">
        <v>539.1</v>
      </c>
      <c r="O45" s="31">
        <v>90539.1</v>
      </c>
      <c r="P45" s="27"/>
      <c r="Q45" s="31">
        <f t="shared" si="4"/>
        <v>90539.1</v>
      </c>
      <c r="R45" s="31">
        <v>67266</v>
      </c>
      <c r="S45" s="120">
        <f t="shared" si="24"/>
        <v>-23273.100000000006</v>
      </c>
      <c r="T45" s="53"/>
      <c r="U45" s="31">
        <v>66726.899999999994</v>
      </c>
      <c r="V45" s="46"/>
      <c r="W45" s="44">
        <v>452.3</v>
      </c>
      <c r="X45" s="45">
        <f t="shared" si="10"/>
        <v>0</v>
      </c>
      <c r="Y45" s="43">
        <v>452.3</v>
      </c>
      <c r="Z45" s="121"/>
      <c r="AA45" s="43">
        <f t="shared" si="36"/>
        <v>452.3</v>
      </c>
      <c r="AB45" s="74"/>
      <c r="AC45" s="73">
        <f t="shared" si="47"/>
        <v>452.3</v>
      </c>
      <c r="AD45" s="53"/>
      <c r="AE45" s="75">
        <f t="shared" si="7"/>
        <v>452.3</v>
      </c>
      <c r="AF45" s="121"/>
      <c r="AG45" s="74">
        <f t="shared" si="11"/>
        <v>452.3</v>
      </c>
      <c r="AH45" s="53"/>
      <c r="AI45" s="74">
        <f t="shared" si="8"/>
        <v>452.3</v>
      </c>
      <c r="AJ45" s="83"/>
      <c r="AK45" s="74">
        <f t="shared" si="12"/>
        <v>452.3</v>
      </c>
      <c r="AL45" s="13"/>
      <c r="AM45" s="74">
        <f t="shared" si="13"/>
        <v>452.3</v>
      </c>
      <c r="AN45" s="83"/>
      <c r="AO45" s="74">
        <f t="shared" si="14"/>
        <v>452.3</v>
      </c>
      <c r="AP45" s="107"/>
      <c r="AQ45" s="74">
        <f t="shared" si="44"/>
        <v>452.3</v>
      </c>
      <c r="AR45" s="6">
        <v>452.3</v>
      </c>
      <c r="AS45" s="6"/>
      <c r="AT45" s="86">
        <f t="shared" si="45"/>
        <v>452.3</v>
      </c>
      <c r="AU45" s="86"/>
      <c r="AV45" s="86">
        <f t="shared" si="53"/>
        <v>452.3</v>
      </c>
      <c r="AW45" s="6">
        <v>452.3</v>
      </c>
      <c r="AX45" s="121"/>
      <c r="AY45" s="6">
        <f t="shared" si="46"/>
        <v>452.3</v>
      </c>
      <c r="AZ45" s="6"/>
      <c r="BA45" s="6"/>
      <c r="BB45" s="6">
        <v>452.3</v>
      </c>
      <c r="BC45" s="6">
        <v>452.3</v>
      </c>
      <c r="BD45" s="6">
        <v>452.3</v>
      </c>
      <c r="BE45" s="6"/>
      <c r="BF45" s="74">
        <f t="shared" si="21"/>
        <v>452.3</v>
      </c>
      <c r="BG45" s="74">
        <v>452.3</v>
      </c>
      <c r="BH45" s="74"/>
      <c r="BI45" s="74">
        <f t="shared" si="23"/>
        <v>452.3</v>
      </c>
    </row>
    <row r="46" spans="1:61" ht="0.75" hidden="1" customHeight="1" x14ac:dyDescent="0.35">
      <c r="A46" s="9" t="s">
        <v>22</v>
      </c>
      <c r="B46" s="13" t="s">
        <v>31</v>
      </c>
      <c r="C46" s="35" t="s">
        <v>49</v>
      </c>
      <c r="D46" s="6"/>
      <c r="E46" s="25">
        <v>0</v>
      </c>
      <c r="F46" s="25"/>
      <c r="G46" s="25"/>
      <c r="H46" s="25">
        <f t="shared" si="43"/>
        <v>0</v>
      </c>
      <c r="I46" s="6">
        <v>566.4</v>
      </c>
      <c r="J46" s="23">
        <f t="shared" si="56"/>
        <v>566.4</v>
      </c>
      <c r="K46" s="121"/>
      <c r="L46" s="23">
        <f t="shared" si="57"/>
        <v>566.4</v>
      </c>
      <c r="M46" s="121"/>
      <c r="N46" s="25"/>
      <c r="O46" s="31">
        <v>566.4</v>
      </c>
      <c r="P46" s="27"/>
      <c r="Q46" s="31">
        <f t="shared" si="4"/>
        <v>566.4</v>
      </c>
      <c r="R46" s="31"/>
      <c r="S46" s="120">
        <f t="shared" si="24"/>
        <v>-566.4</v>
      </c>
      <c r="T46" s="53"/>
      <c r="U46" s="31">
        <f t="shared" si="5"/>
        <v>0</v>
      </c>
      <c r="V46" s="13"/>
      <c r="W46" s="44">
        <f>SUM(U46:V46)</f>
        <v>0</v>
      </c>
      <c r="X46" s="45">
        <f t="shared" si="10"/>
        <v>0</v>
      </c>
      <c r="Y46" s="43"/>
      <c r="Z46" s="121"/>
      <c r="AA46" s="43">
        <f t="shared" si="36"/>
        <v>0</v>
      </c>
      <c r="AB46" s="74"/>
      <c r="AC46" s="73">
        <f t="shared" si="47"/>
        <v>0</v>
      </c>
      <c r="AD46" s="53"/>
      <c r="AE46" s="75">
        <f t="shared" si="7"/>
        <v>0</v>
      </c>
      <c r="AF46" s="121"/>
      <c r="AG46" s="74">
        <f t="shared" si="11"/>
        <v>0</v>
      </c>
      <c r="AH46" s="53"/>
      <c r="AI46" s="74">
        <f t="shared" si="8"/>
        <v>0</v>
      </c>
      <c r="AJ46" s="83"/>
      <c r="AK46" s="74">
        <f t="shared" si="12"/>
        <v>0</v>
      </c>
      <c r="AL46" s="13"/>
      <c r="AM46" s="74">
        <f t="shared" si="13"/>
        <v>0</v>
      </c>
      <c r="AN46" s="83"/>
      <c r="AO46" s="74">
        <f t="shared" si="14"/>
        <v>0</v>
      </c>
      <c r="AP46" s="107"/>
      <c r="AQ46" s="74">
        <f t="shared" si="44"/>
        <v>0</v>
      </c>
      <c r="AR46" s="6"/>
      <c r="AS46" s="6"/>
      <c r="AT46" s="86">
        <f t="shared" si="45"/>
        <v>0</v>
      </c>
      <c r="AU46" s="86"/>
      <c r="AV46" s="86">
        <f t="shared" si="53"/>
        <v>0</v>
      </c>
      <c r="AW46" s="6"/>
      <c r="AX46" s="121"/>
      <c r="AY46" s="6">
        <f t="shared" si="46"/>
        <v>0</v>
      </c>
      <c r="AZ46" s="6"/>
      <c r="BA46" s="6"/>
      <c r="BB46" s="6">
        <f t="shared" ref="BB46:BB84" si="58">SUM(AV46,BA46)</f>
        <v>0</v>
      </c>
      <c r="BC46" s="6">
        <f t="shared" si="49"/>
        <v>0</v>
      </c>
      <c r="BD46" s="84"/>
      <c r="BE46" s="114"/>
      <c r="BF46" s="74">
        <f t="shared" si="21"/>
        <v>0</v>
      </c>
      <c r="BG46" s="74">
        <f t="shared" ref="BG46:BG84" si="59">SUM(BC46,BD46)</f>
        <v>0</v>
      </c>
      <c r="BH46" s="74"/>
      <c r="BI46" s="74">
        <f t="shared" si="23"/>
        <v>0</v>
      </c>
    </row>
    <row r="47" spans="1:61" s="17" customFormat="1" ht="75" hidden="1" x14ac:dyDescent="0.35">
      <c r="A47" s="9" t="s">
        <v>22</v>
      </c>
      <c r="B47" s="13" t="s">
        <v>31</v>
      </c>
      <c r="C47" s="35" t="s">
        <v>78</v>
      </c>
      <c r="D47" s="8"/>
      <c r="E47" s="25"/>
      <c r="F47" s="25"/>
      <c r="G47" s="25"/>
      <c r="H47" s="25">
        <f t="shared" si="43"/>
        <v>0</v>
      </c>
      <c r="I47" s="6">
        <v>1863.9</v>
      </c>
      <c r="J47" s="23">
        <f t="shared" si="56"/>
        <v>1863.9</v>
      </c>
      <c r="K47" s="119"/>
      <c r="L47" s="23">
        <f t="shared" si="57"/>
        <v>1863.9</v>
      </c>
      <c r="M47" s="119"/>
      <c r="N47" s="120"/>
      <c r="O47" s="31">
        <v>1863.9</v>
      </c>
      <c r="P47" s="34"/>
      <c r="Q47" s="31">
        <f t="shared" si="4"/>
        <v>1863.9</v>
      </c>
      <c r="R47" s="31">
        <v>634.29999999999995</v>
      </c>
      <c r="S47" s="120">
        <f t="shared" si="24"/>
        <v>-1229.6000000000001</v>
      </c>
      <c r="T47" s="37"/>
      <c r="U47" s="31">
        <f t="shared" si="5"/>
        <v>634.29999999999995</v>
      </c>
      <c r="V47" s="39"/>
      <c r="W47" s="44">
        <v>987.2</v>
      </c>
      <c r="X47" s="45">
        <f t="shared" si="10"/>
        <v>0</v>
      </c>
      <c r="Y47" s="43">
        <v>987.2</v>
      </c>
      <c r="Z47" s="121">
        <v>-2.7E-2</v>
      </c>
      <c r="AA47" s="43">
        <f t="shared" si="36"/>
        <v>987.173</v>
      </c>
      <c r="AB47" s="70"/>
      <c r="AC47" s="73">
        <f t="shared" si="47"/>
        <v>987.173</v>
      </c>
      <c r="AD47" s="37"/>
      <c r="AE47" s="75">
        <f t="shared" si="7"/>
        <v>987.173</v>
      </c>
      <c r="AF47" s="121"/>
      <c r="AG47" s="74">
        <f t="shared" si="11"/>
        <v>987.173</v>
      </c>
      <c r="AH47" s="37"/>
      <c r="AI47" s="74">
        <f t="shared" si="8"/>
        <v>987.173</v>
      </c>
      <c r="AJ47" s="82"/>
      <c r="AK47" s="74">
        <f t="shared" si="12"/>
        <v>987.173</v>
      </c>
      <c r="AL47" s="106"/>
      <c r="AM47" s="74">
        <f t="shared" si="13"/>
        <v>987.173</v>
      </c>
      <c r="AN47" s="82"/>
      <c r="AO47" s="74">
        <f t="shared" si="14"/>
        <v>987.173</v>
      </c>
      <c r="AP47" s="107"/>
      <c r="AQ47" s="74">
        <f t="shared" si="44"/>
        <v>987.173</v>
      </c>
      <c r="AR47" s="6"/>
      <c r="AS47" s="6"/>
      <c r="AT47" s="86">
        <f t="shared" si="45"/>
        <v>0</v>
      </c>
      <c r="AU47" s="86"/>
      <c r="AV47" s="86">
        <f t="shared" si="53"/>
        <v>0</v>
      </c>
      <c r="AW47" s="6"/>
      <c r="AX47" s="119"/>
      <c r="AY47" s="6">
        <f t="shared" si="46"/>
        <v>0</v>
      </c>
      <c r="AZ47" s="6"/>
      <c r="BA47" s="6"/>
      <c r="BB47" s="6">
        <f t="shared" si="58"/>
        <v>0</v>
      </c>
      <c r="BC47" s="6">
        <f t="shared" si="49"/>
        <v>0</v>
      </c>
      <c r="BD47" s="84"/>
      <c r="BE47" s="114"/>
      <c r="BF47" s="74">
        <f t="shared" si="21"/>
        <v>0</v>
      </c>
      <c r="BG47" s="74">
        <f t="shared" si="59"/>
        <v>0</v>
      </c>
      <c r="BH47" s="74"/>
      <c r="BI47" s="74">
        <f t="shared" si="23"/>
        <v>0</v>
      </c>
    </row>
    <row r="48" spans="1:61" s="17" customFormat="1" ht="93.75" hidden="1" x14ac:dyDescent="0.35">
      <c r="A48" s="9" t="s">
        <v>22</v>
      </c>
      <c r="B48" s="13" t="s">
        <v>31</v>
      </c>
      <c r="C48" s="35" t="s">
        <v>50</v>
      </c>
      <c r="D48" s="8"/>
      <c r="E48" s="25"/>
      <c r="F48" s="25"/>
      <c r="G48" s="25"/>
      <c r="H48" s="25">
        <f t="shared" si="43"/>
        <v>0</v>
      </c>
      <c r="I48" s="6">
        <v>1738.5</v>
      </c>
      <c r="J48" s="23">
        <f t="shared" si="56"/>
        <v>1738.5</v>
      </c>
      <c r="K48" s="119"/>
      <c r="L48" s="23">
        <f t="shared" si="57"/>
        <v>1738.5</v>
      </c>
      <c r="M48" s="119"/>
      <c r="N48" s="120"/>
      <c r="O48" s="31">
        <v>1738.5</v>
      </c>
      <c r="P48" s="34"/>
      <c r="Q48" s="31">
        <f t="shared" si="4"/>
        <v>1738.5</v>
      </c>
      <c r="R48" s="31"/>
      <c r="S48" s="120">
        <f t="shared" si="24"/>
        <v>-1738.5</v>
      </c>
      <c r="T48" s="37"/>
      <c r="U48" s="31">
        <f t="shared" si="5"/>
        <v>0</v>
      </c>
      <c r="V48" s="39"/>
      <c r="W48" s="44">
        <f>SUM(U48:V48)</f>
        <v>0</v>
      </c>
      <c r="X48" s="45">
        <f t="shared" si="10"/>
        <v>0</v>
      </c>
      <c r="Y48" s="55"/>
      <c r="Z48" s="121"/>
      <c r="AA48" s="43">
        <f t="shared" si="36"/>
        <v>0</v>
      </c>
      <c r="AB48" s="70"/>
      <c r="AC48" s="73">
        <f>SUM(AA48:AB48)</f>
        <v>0</v>
      </c>
      <c r="AD48" s="37"/>
      <c r="AE48" s="75">
        <f t="shared" si="7"/>
        <v>0</v>
      </c>
      <c r="AF48" s="121"/>
      <c r="AG48" s="74">
        <f t="shared" si="11"/>
        <v>0</v>
      </c>
      <c r="AH48" s="37"/>
      <c r="AI48" s="74">
        <f t="shared" si="8"/>
        <v>0</v>
      </c>
      <c r="AJ48" s="82"/>
      <c r="AK48" s="74">
        <f t="shared" si="12"/>
        <v>0</v>
      </c>
      <c r="AL48" s="39"/>
      <c r="AM48" s="74">
        <f t="shared" si="13"/>
        <v>0</v>
      </c>
      <c r="AN48" s="82"/>
      <c r="AO48" s="74">
        <f t="shared" si="14"/>
        <v>0</v>
      </c>
      <c r="AP48" s="107"/>
      <c r="AQ48" s="74">
        <f t="shared" si="44"/>
        <v>0</v>
      </c>
      <c r="AR48" s="6"/>
      <c r="AS48" s="6"/>
      <c r="AT48" s="86">
        <f t="shared" si="45"/>
        <v>0</v>
      </c>
      <c r="AU48" s="86"/>
      <c r="AV48" s="86">
        <f t="shared" si="53"/>
        <v>0</v>
      </c>
      <c r="AW48" s="6"/>
      <c r="AX48" s="119"/>
      <c r="AY48" s="6">
        <f t="shared" si="46"/>
        <v>0</v>
      </c>
      <c r="AZ48" s="6"/>
      <c r="BA48" s="6"/>
      <c r="BB48" s="6">
        <f t="shared" si="58"/>
        <v>0</v>
      </c>
      <c r="BC48" s="6">
        <f t="shared" si="49"/>
        <v>0</v>
      </c>
      <c r="BD48" s="84"/>
      <c r="BE48" s="114"/>
      <c r="BF48" s="74">
        <f t="shared" si="21"/>
        <v>0</v>
      </c>
      <c r="BG48" s="74">
        <f t="shared" si="59"/>
        <v>0</v>
      </c>
      <c r="BH48" s="74"/>
      <c r="BI48" s="74">
        <f t="shared" si="23"/>
        <v>0</v>
      </c>
    </row>
    <row r="49" spans="1:61" ht="102" customHeight="1" x14ac:dyDescent="0.3">
      <c r="A49" s="9" t="s">
        <v>22</v>
      </c>
      <c r="B49" s="13" t="s">
        <v>18</v>
      </c>
      <c r="C49" s="35" t="s">
        <v>79</v>
      </c>
      <c r="D49" s="6"/>
      <c r="E49" s="25"/>
      <c r="F49" s="25"/>
      <c r="G49" s="25"/>
      <c r="H49" s="25"/>
      <c r="I49" s="6"/>
      <c r="J49" s="23"/>
      <c r="K49" s="121"/>
      <c r="L49" s="23"/>
      <c r="M49" s="121"/>
      <c r="N49" s="25">
        <v>1070</v>
      </c>
      <c r="O49" s="31">
        <v>1070</v>
      </c>
      <c r="P49" s="27"/>
      <c r="Q49" s="31">
        <f>P49+O49</f>
        <v>1070</v>
      </c>
      <c r="R49" s="31">
        <v>1070</v>
      </c>
      <c r="S49" s="120">
        <f>R49-Q49</f>
        <v>0</v>
      </c>
      <c r="T49" s="53"/>
      <c r="U49" s="31">
        <f>R49+T49</f>
        <v>1070</v>
      </c>
      <c r="V49" s="13"/>
      <c r="W49" s="44">
        <v>1070</v>
      </c>
      <c r="X49" s="45">
        <f>SUM(Y49-W49)</f>
        <v>113</v>
      </c>
      <c r="Y49" s="43">
        <v>1183</v>
      </c>
      <c r="Z49" s="121"/>
      <c r="AA49" s="43">
        <f>SUM(Y49,Z49)</f>
        <v>1183</v>
      </c>
      <c r="AB49" s="74">
        <v>1667</v>
      </c>
      <c r="AC49" s="73">
        <f t="shared" si="47"/>
        <v>2850</v>
      </c>
      <c r="AD49" s="53"/>
      <c r="AE49" s="75">
        <f t="shared" si="7"/>
        <v>2850</v>
      </c>
      <c r="AF49" s="121"/>
      <c r="AG49" s="74">
        <f t="shared" si="11"/>
        <v>2850</v>
      </c>
      <c r="AH49" s="53"/>
      <c r="AI49" s="74">
        <f t="shared" si="8"/>
        <v>2850</v>
      </c>
      <c r="AJ49" s="83"/>
      <c r="AK49" s="74">
        <f t="shared" si="12"/>
        <v>2850</v>
      </c>
      <c r="AL49" s="13"/>
      <c r="AM49" s="74">
        <f t="shared" si="13"/>
        <v>2850</v>
      </c>
      <c r="AN49" s="83"/>
      <c r="AO49" s="74">
        <f t="shared" si="14"/>
        <v>2850</v>
      </c>
      <c r="AP49" s="107"/>
      <c r="AQ49" s="74">
        <f t="shared" si="44"/>
        <v>2850</v>
      </c>
      <c r="AR49" s="6">
        <v>2850</v>
      </c>
      <c r="AS49" s="6"/>
      <c r="AT49" s="86">
        <f t="shared" si="45"/>
        <v>2850</v>
      </c>
      <c r="AU49" s="86"/>
      <c r="AV49" s="86">
        <f t="shared" si="53"/>
        <v>2850</v>
      </c>
      <c r="AW49" s="6">
        <v>2850</v>
      </c>
      <c r="AX49" s="121"/>
      <c r="AY49" s="6">
        <f t="shared" si="46"/>
        <v>2850</v>
      </c>
      <c r="AZ49" s="6"/>
      <c r="BA49" s="6"/>
      <c r="BB49" s="6">
        <v>2850</v>
      </c>
      <c r="BC49" s="6">
        <f t="shared" si="49"/>
        <v>2850</v>
      </c>
      <c r="BD49" s="6"/>
      <c r="BE49" s="6">
        <v>-1545</v>
      </c>
      <c r="BF49" s="74">
        <f t="shared" si="21"/>
        <v>1305</v>
      </c>
      <c r="BG49" s="74">
        <v>2850</v>
      </c>
      <c r="BH49" s="74">
        <v>-1545</v>
      </c>
      <c r="BI49" s="74">
        <f t="shared" si="23"/>
        <v>1305</v>
      </c>
    </row>
    <row r="50" spans="1:61" ht="37.5" x14ac:dyDescent="0.3">
      <c r="A50" s="9" t="s">
        <v>21</v>
      </c>
      <c r="B50" s="13" t="s">
        <v>18</v>
      </c>
      <c r="C50" s="35" t="s">
        <v>82</v>
      </c>
      <c r="D50" s="6"/>
      <c r="E50" s="25"/>
      <c r="F50" s="25"/>
      <c r="G50" s="25"/>
      <c r="H50" s="25"/>
      <c r="I50" s="6"/>
      <c r="J50" s="23"/>
      <c r="K50" s="121"/>
      <c r="L50" s="23"/>
      <c r="M50" s="121"/>
      <c r="N50" s="25"/>
      <c r="O50" s="31"/>
      <c r="P50" s="27"/>
      <c r="Q50" s="31"/>
      <c r="R50" s="31"/>
      <c r="S50" s="120"/>
      <c r="T50" s="53"/>
      <c r="U50" s="31">
        <v>44</v>
      </c>
      <c r="V50" s="27">
        <v>56</v>
      </c>
      <c r="W50" s="44">
        <v>100</v>
      </c>
      <c r="X50" s="45">
        <f t="shared" si="10"/>
        <v>0</v>
      </c>
      <c r="Y50" s="43">
        <v>100</v>
      </c>
      <c r="Z50" s="121"/>
      <c r="AA50" s="43">
        <f t="shared" si="36"/>
        <v>100</v>
      </c>
      <c r="AB50" s="74"/>
      <c r="AC50" s="73">
        <f t="shared" si="47"/>
        <v>100</v>
      </c>
      <c r="AD50" s="53"/>
      <c r="AE50" s="75">
        <f t="shared" si="7"/>
        <v>100</v>
      </c>
      <c r="AF50" s="121"/>
      <c r="AG50" s="74">
        <f t="shared" si="11"/>
        <v>100</v>
      </c>
      <c r="AH50" s="53"/>
      <c r="AI50" s="74">
        <f t="shared" si="8"/>
        <v>100</v>
      </c>
      <c r="AJ50" s="83"/>
      <c r="AK50" s="74">
        <f t="shared" si="12"/>
        <v>100</v>
      </c>
      <c r="AL50" s="13"/>
      <c r="AM50" s="74">
        <f t="shared" si="13"/>
        <v>100</v>
      </c>
      <c r="AN50" s="83"/>
      <c r="AO50" s="74">
        <f t="shared" si="14"/>
        <v>100</v>
      </c>
      <c r="AP50" s="107"/>
      <c r="AQ50" s="74">
        <f t="shared" si="44"/>
        <v>100</v>
      </c>
      <c r="AR50" s="6">
        <v>100</v>
      </c>
      <c r="AS50" s="6"/>
      <c r="AT50" s="86">
        <f t="shared" si="45"/>
        <v>100</v>
      </c>
      <c r="AU50" s="86"/>
      <c r="AV50" s="86">
        <f t="shared" si="53"/>
        <v>100</v>
      </c>
      <c r="AW50" s="6">
        <v>100</v>
      </c>
      <c r="AX50" s="121"/>
      <c r="AY50" s="6">
        <f t="shared" si="46"/>
        <v>100</v>
      </c>
      <c r="AZ50" s="6"/>
      <c r="BA50" s="6"/>
      <c r="BB50" s="6">
        <v>100</v>
      </c>
      <c r="BC50" s="6">
        <v>100</v>
      </c>
      <c r="BD50" s="6">
        <v>100</v>
      </c>
      <c r="BE50" s="6"/>
      <c r="BF50" s="74">
        <f t="shared" si="21"/>
        <v>100</v>
      </c>
      <c r="BG50" s="74">
        <v>100</v>
      </c>
      <c r="BH50" s="74"/>
      <c r="BI50" s="74">
        <f t="shared" si="23"/>
        <v>100</v>
      </c>
    </row>
    <row r="51" spans="1:61" s="17" customFormat="1" ht="37.5" x14ac:dyDescent="0.2">
      <c r="A51" s="67" t="s">
        <v>4</v>
      </c>
      <c r="B51" s="56" t="s">
        <v>32</v>
      </c>
      <c r="C51" s="57" t="s">
        <v>16</v>
      </c>
      <c r="D51" s="120">
        <f t="shared" ref="D51:N51" si="60">SUM(D52:D52,D72,D73)</f>
        <v>2376.3000000000002</v>
      </c>
      <c r="E51" s="120">
        <f t="shared" si="60"/>
        <v>2376.3000000000002</v>
      </c>
      <c r="F51" s="120">
        <f t="shared" si="60"/>
        <v>2168</v>
      </c>
      <c r="G51" s="120">
        <f t="shared" si="60"/>
        <v>0</v>
      </c>
      <c r="H51" s="120">
        <f t="shared" si="60"/>
        <v>2168</v>
      </c>
      <c r="I51" s="7">
        <f t="shared" si="60"/>
        <v>1</v>
      </c>
      <c r="J51" s="120">
        <f t="shared" si="60"/>
        <v>2169</v>
      </c>
      <c r="K51" s="120">
        <f t="shared" si="60"/>
        <v>0</v>
      </c>
      <c r="L51" s="120">
        <f t="shared" si="60"/>
        <v>2169</v>
      </c>
      <c r="M51" s="120">
        <f t="shared" si="60"/>
        <v>0</v>
      </c>
      <c r="N51" s="120">
        <f t="shared" si="60"/>
        <v>0</v>
      </c>
      <c r="O51" s="32">
        <f>O52+O53+O72+O73</f>
        <v>86022.099999999991</v>
      </c>
      <c r="P51" s="120">
        <f>P53</f>
        <v>3.7000000000000171</v>
      </c>
      <c r="Q51" s="32">
        <f>P51+O51</f>
        <v>86025.799999999988</v>
      </c>
      <c r="R51" s="32">
        <f>SUM(R52)+R53+R72+R73</f>
        <v>76528.899999999994</v>
      </c>
      <c r="S51" s="32">
        <f>SUM(S52)+S53+S72+S73</f>
        <v>-9496.9000000000015</v>
      </c>
      <c r="T51" s="32">
        <f>SUM(T52)+T53+T72+T73</f>
        <v>455.6</v>
      </c>
      <c r="U51" s="32" t="e">
        <f>SUM(U52,U53,#REF!,U72,U73)</f>
        <v>#REF!</v>
      </c>
      <c r="V51" s="32" t="e">
        <f>SUM(V52,V53,#REF!,V72,V73)</f>
        <v>#REF!</v>
      </c>
      <c r="W51" s="32" t="e">
        <f>SUM(W52,W53,#REF!,W72,W73)</f>
        <v>#REF!</v>
      </c>
      <c r="X51" s="41" t="e">
        <f>SUM(X52,X53,#REF!,X72,X73)</f>
        <v>#REF!</v>
      </c>
      <c r="Y51" s="42" t="e">
        <f>SUM(Y52,Y53,#REF!,Y72,Y73)</f>
        <v>#REF!</v>
      </c>
      <c r="Z51" s="42" t="e">
        <f>SUM(Z52,Z53,#REF!,Z72,Z73)</f>
        <v>#REF!</v>
      </c>
      <c r="AA51" s="69">
        <f t="shared" ref="AA51:AT51" si="61">SUM(AA52,AA53,AA72,AA73)</f>
        <v>90915.341</v>
      </c>
      <c r="AB51" s="69">
        <f t="shared" si="61"/>
        <v>696.44599999999991</v>
      </c>
      <c r="AC51" s="69">
        <f t="shared" si="61"/>
        <v>91611.786999999997</v>
      </c>
      <c r="AD51" s="69">
        <f t="shared" si="61"/>
        <v>-9.6380000000000017</v>
      </c>
      <c r="AE51" s="69">
        <f t="shared" si="61"/>
        <v>91602.14899999999</v>
      </c>
      <c r="AF51" s="69">
        <f t="shared" si="61"/>
        <v>1009.646</v>
      </c>
      <c r="AG51" s="69">
        <f t="shared" si="61"/>
        <v>92611.794999999998</v>
      </c>
      <c r="AH51" s="70">
        <f t="shared" si="61"/>
        <v>1.2066600000000001</v>
      </c>
      <c r="AI51" s="70">
        <f t="shared" si="61"/>
        <v>92613.001659999994</v>
      </c>
      <c r="AJ51" s="70">
        <f t="shared" si="61"/>
        <v>313.49999999999994</v>
      </c>
      <c r="AK51" s="70">
        <f t="shared" si="61"/>
        <v>92926.501659999994</v>
      </c>
      <c r="AL51" s="70">
        <f t="shared" si="61"/>
        <v>0</v>
      </c>
      <c r="AM51" s="70">
        <f t="shared" si="61"/>
        <v>92926.501659999994</v>
      </c>
      <c r="AN51" s="70">
        <f t="shared" si="61"/>
        <v>0</v>
      </c>
      <c r="AO51" s="70">
        <f t="shared" si="61"/>
        <v>92926.501659999994</v>
      </c>
      <c r="AP51" s="74">
        <f t="shared" si="61"/>
        <v>0</v>
      </c>
      <c r="AQ51" s="70">
        <f t="shared" si="61"/>
        <v>92926.501659999994</v>
      </c>
      <c r="AR51" s="8">
        <f t="shared" si="61"/>
        <v>100862.5</v>
      </c>
      <c r="AS51" s="8">
        <f t="shared" si="61"/>
        <v>-6191.3</v>
      </c>
      <c r="AT51" s="8">
        <f t="shared" si="61"/>
        <v>94671.2</v>
      </c>
      <c r="AU51" s="8"/>
      <c r="AV51" s="88">
        <f t="shared" ref="AV51:BI51" si="62">SUM(AV52:AV53,AV72,AV73)</f>
        <v>95615.799999999988</v>
      </c>
      <c r="AW51" s="88">
        <f t="shared" si="62"/>
        <v>101514.09999999999</v>
      </c>
      <c r="AX51" s="88">
        <f t="shared" si="62"/>
        <v>-5767.5</v>
      </c>
      <c r="AY51" s="88">
        <f t="shared" si="62"/>
        <v>95746.599999999991</v>
      </c>
      <c r="AZ51" s="88">
        <f t="shared" si="62"/>
        <v>0</v>
      </c>
      <c r="BA51" s="88">
        <f t="shared" si="62"/>
        <v>3401.4379999999996</v>
      </c>
      <c r="BB51" s="88">
        <f t="shared" si="62"/>
        <v>96849.10000000002</v>
      </c>
      <c r="BC51" s="88">
        <f t="shared" si="62"/>
        <v>96252.300000000017</v>
      </c>
      <c r="BD51" s="88">
        <f t="shared" si="62"/>
        <v>96212.1</v>
      </c>
      <c r="BE51" s="88">
        <f t="shared" si="62"/>
        <v>1044.2</v>
      </c>
      <c r="BF51" s="118">
        <f t="shared" si="62"/>
        <v>97893.354260000007</v>
      </c>
      <c r="BG51" s="118">
        <f t="shared" si="62"/>
        <v>96883.900000000009</v>
      </c>
      <c r="BH51" s="118">
        <f t="shared" si="62"/>
        <v>1044.2</v>
      </c>
      <c r="BI51" s="118">
        <f t="shared" si="62"/>
        <v>97928.154259999996</v>
      </c>
    </row>
    <row r="52" spans="1:61" s="17" customFormat="1" ht="134.25" customHeight="1" x14ac:dyDescent="0.3">
      <c r="A52" s="9" t="s">
        <v>6</v>
      </c>
      <c r="B52" s="58" t="s">
        <v>33</v>
      </c>
      <c r="C52" s="35" t="s">
        <v>83</v>
      </c>
      <c r="D52" s="6">
        <v>1102.4000000000001</v>
      </c>
      <c r="E52" s="25">
        <v>1102.4000000000001</v>
      </c>
      <c r="F52" s="25">
        <v>1032.5</v>
      </c>
      <c r="G52" s="25"/>
      <c r="H52" s="25">
        <f>F52+G52</f>
        <v>1032.5</v>
      </c>
      <c r="I52" s="8"/>
      <c r="J52" s="23">
        <f>SUM(H52,I52)</f>
        <v>1032.5</v>
      </c>
      <c r="K52" s="119"/>
      <c r="L52" s="23">
        <f>SUM(J52,K52)</f>
        <v>1032.5</v>
      </c>
      <c r="M52" s="119"/>
      <c r="N52" s="120"/>
      <c r="O52" s="31">
        <v>1032.5</v>
      </c>
      <c r="P52" s="34"/>
      <c r="Q52" s="31">
        <f t="shared" si="4"/>
        <v>1032.5</v>
      </c>
      <c r="R52" s="31">
        <v>960.2</v>
      </c>
      <c r="S52" s="120">
        <f t="shared" si="24"/>
        <v>-72.299999999999955</v>
      </c>
      <c r="T52" s="37"/>
      <c r="U52" s="31">
        <f t="shared" si="5"/>
        <v>960.2</v>
      </c>
      <c r="V52" s="39"/>
      <c r="W52" s="44">
        <v>978.3</v>
      </c>
      <c r="X52" s="45">
        <f t="shared" si="10"/>
        <v>0</v>
      </c>
      <c r="Y52" s="43">
        <v>978.3</v>
      </c>
      <c r="Z52" s="121"/>
      <c r="AA52" s="43">
        <f t="shared" si="36"/>
        <v>978.3</v>
      </c>
      <c r="AB52" s="70"/>
      <c r="AC52" s="69">
        <f t="shared" si="47"/>
        <v>978.3</v>
      </c>
      <c r="AD52" s="37"/>
      <c r="AE52" s="75">
        <f t="shared" si="7"/>
        <v>978.3</v>
      </c>
      <c r="AF52" s="119"/>
      <c r="AG52" s="74">
        <f t="shared" si="11"/>
        <v>978.3</v>
      </c>
      <c r="AH52" s="37"/>
      <c r="AI52" s="74">
        <f t="shared" si="8"/>
        <v>978.3</v>
      </c>
      <c r="AJ52" s="82"/>
      <c r="AK52" s="74">
        <f t="shared" si="12"/>
        <v>978.3</v>
      </c>
      <c r="AL52" s="39"/>
      <c r="AM52" s="74">
        <f t="shared" si="13"/>
        <v>978.3</v>
      </c>
      <c r="AN52" s="82"/>
      <c r="AO52" s="74">
        <f t="shared" si="14"/>
        <v>978.3</v>
      </c>
      <c r="AP52" s="107"/>
      <c r="AQ52" s="74">
        <f>SUM(AO52,AP52)</f>
        <v>978.3</v>
      </c>
      <c r="AR52" s="6">
        <v>968.3</v>
      </c>
      <c r="AS52" s="6"/>
      <c r="AT52" s="86">
        <f>SUM(AR52,AS52)</f>
        <v>968.3</v>
      </c>
      <c r="AU52" s="86"/>
      <c r="AV52" s="86">
        <f t="shared" si="53"/>
        <v>968.3</v>
      </c>
      <c r="AW52" s="6">
        <v>972.3</v>
      </c>
      <c r="AX52" s="119"/>
      <c r="AY52" s="6">
        <f>SUM(AW52,AX52)</f>
        <v>972.3</v>
      </c>
      <c r="AZ52" s="6"/>
      <c r="BA52" s="6"/>
      <c r="BB52" s="6">
        <v>964.2</v>
      </c>
      <c r="BC52" s="6">
        <v>964.2</v>
      </c>
      <c r="BD52" s="6">
        <v>964.2</v>
      </c>
      <c r="BE52" s="6"/>
      <c r="BF52" s="74">
        <f t="shared" si="21"/>
        <v>964.2</v>
      </c>
      <c r="BG52" s="74">
        <v>964.2</v>
      </c>
      <c r="BH52" s="74"/>
      <c r="BI52" s="74">
        <f t="shared" si="23"/>
        <v>964.2</v>
      </c>
    </row>
    <row r="53" spans="1:61" s="20" customFormat="1" ht="58.5" x14ac:dyDescent="0.25">
      <c r="A53" s="68" t="s">
        <v>4</v>
      </c>
      <c r="B53" s="47" t="s">
        <v>34</v>
      </c>
      <c r="C53" s="59" t="s">
        <v>1</v>
      </c>
      <c r="D53" s="10">
        <f t="shared" ref="D53:P53" si="63">SUM(D54:D71)</f>
        <v>79469</v>
      </c>
      <c r="E53" s="11">
        <f t="shared" si="63"/>
        <v>81080.800000000003</v>
      </c>
      <c r="F53" s="11">
        <f t="shared" si="63"/>
        <v>80333.199999999983</v>
      </c>
      <c r="G53" s="11">
        <f t="shared" si="63"/>
        <v>-1</v>
      </c>
      <c r="H53" s="120">
        <f t="shared" si="63"/>
        <v>80332.199999999983</v>
      </c>
      <c r="I53" s="7">
        <f t="shared" si="63"/>
        <v>781.30000000000007</v>
      </c>
      <c r="J53" s="120">
        <f t="shared" si="63"/>
        <v>81113.5</v>
      </c>
      <c r="K53" s="120">
        <f t="shared" si="63"/>
        <v>0</v>
      </c>
      <c r="L53" s="120">
        <f t="shared" si="63"/>
        <v>81113.5</v>
      </c>
      <c r="M53" s="120">
        <f t="shared" si="63"/>
        <v>0</v>
      </c>
      <c r="N53" s="120">
        <f t="shared" si="63"/>
        <v>1879.4</v>
      </c>
      <c r="O53" s="32">
        <f t="shared" si="63"/>
        <v>83853.099999999991</v>
      </c>
      <c r="P53" s="120">
        <f t="shared" si="63"/>
        <v>3.7000000000000171</v>
      </c>
      <c r="Q53" s="32">
        <f>P53+O53</f>
        <v>83856.799999999988</v>
      </c>
      <c r="R53" s="32">
        <f t="shared" ref="R53:AT53" si="64">SUM(R54:R71)</f>
        <v>74501.299999999988</v>
      </c>
      <c r="S53" s="32">
        <f t="shared" si="64"/>
        <v>-9355.5000000000018</v>
      </c>
      <c r="T53" s="32">
        <f t="shared" si="64"/>
        <v>455.6</v>
      </c>
      <c r="U53" s="32">
        <f t="shared" si="64"/>
        <v>74956.849999999991</v>
      </c>
      <c r="V53" s="32">
        <f t="shared" si="64"/>
        <v>1813.2</v>
      </c>
      <c r="W53" s="32">
        <f t="shared" si="64"/>
        <v>78244.099999999991</v>
      </c>
      <c r="X53" s="41">
        <f t="shared" si="64"/>
        <v>11256.500000000004</v>
      </c>
      <c r="Y53" s="42">
        <f t="shared" si="64"/>
        <v>89515.199999999983</v>
      </c>
      <c r="Z53" s="42">
        <f t="shared" si="64"/>
        <v>-1.2999999999999998E-2</v>
      </c>
      <c r="AA53" s="42">
        <f t="shared" si="64"/>
        <v>89515.186999999991</v>
      </c>
      <c r="AB53" s="69">
        <f t="shared" si="64"/>
        <v>661.59999999999991</v>
      </c>
      <c r="AC53" s="69">
        <f t="shared" si="64"/>
        <v>90176.786999999997</v>
      </c>
      <c r="AD53" s="69">
        <f t="shared" si="64"/>
        <v>-9.6460000000000008</v>
      </c>
      <c r="AE53" s="69">
        <f t="shared" si="64"/>
        <v>90167.140999999989</v>
      </c>
      <c r="AF53" s="69">
        <f t="shared" si="64"/>
        <v>1009.646</v>
      </c>
      <c r="AG53" s="69">
        <f t="shared" si="64"/>
        <v>91176.786999999997</v>
      </c>
      <c r="AH53" s="70">
        <f t="shared" si="64"/>
        <v>1.2066600000000001</v>
      </c>
      <c r="AI53" s="70">
        <f t="shared" si="64"/>
        <v>91177.993659999993</v>
      </c>
      <c r="AJ53" s="70">
        <f t="shared" si="64"/>
        <v>284.09999999999997</v>
      </c>
      <c r="AK53" s="70">
        <f t="shared" si="64"/>
        <v>91462.093659999999</v>
      </c>
      <c r="AL53" s="70">
        <f t="shared" si="64"/>
        <v>0</v>
      </c>
      <c r="AM53" s="70">
        <f t="shared" si="64"/>
        <v>91462.093659999999</v>
      </c>
      <c r="AN53" s="70">
        <f t="shared" si="64"/>
        <v>0</v>
      </c>
      <c r="AO53" s="70">
        <f t="shared" si="64"/>
        <v>91462.093659999999</v>
      </c>
      <c r="AP53" s="74">
        <f t="shared" si="64"/>
        <v>0</v>
      </c>
      <c r="AQ53" s="70">
        <f t="shared" si="64"/>
        <v>91462.093659999999</v>
      </c>
      <c r="AR53" s="87">
        <f t="shared" si="64"/>
        <v>99469.099999999991</v>
      </c>
      <c r="AS53" s="87">
        <f t="shared" si="64"/>
        <v>-6191.3</v>
      </c>
      <c r="AT53" s="87">
        <f t="shared" si="64"/>
        <v>93277.799999999988</v>
      </c>
      <c r="AU53" s="87"/>
      <c r="AV53" s="88">
        <f t="shared" ref="AV53:BI53" si="65">SUM(AV54:AV71)</f>
        <v>93277.799999999988</v>
      </c>
      <c r="AW53" s="88">
        <f t="shared" si="65"/>
        <v>99171.999999999985</v>
      </c>
      <c r="AX53" s="88">
        <f t="shared" si="65"/>
        <v>-5767.5</v>
      </c>
      <c r="AY53" s="88">
        <f t="shared" si="65"/>
        <v>93404.499999999985</v>
      </c>
      <c r="AZ53" s="88">
        <f t="shared" si="65"/>
        <v>0</v>
      </c>
      <c r="BA53" s="88">
        <f t="shared" si="65"/>
        <v>3401.4999999999995</v>
      </c>
      <c r="BB53" s="88">
        <f t="shared" si="65"/>
        <v>95162.000000000015</v>
      </c>
      <c r="BC53" s="88">
        <f t="shared" si="65"/>
        <v>94862.900000000009</v>
      </c>
      <c r="BD53" s="88">
        <f t="shared" si="65"/>
        <v>94823.8</v>
      </c>
      <c r="BE53" s="88">
        <f t="shared" si="65"/>
        <v>1044.2</v>
      </c>
      <c r="BF53" s="118">
        <f t="shared" si="65"/>
        <v>96206.200000000012</v>
      </c>
      <c r="BG53" s="118">
        <f t="shared" si="65"/>
        <v>95163.400000000009</v>
      </c>
      <c r="BH53" s="118">
        <f t="shared" si="65"/>
        <v>1044.2</v>
      </c>
      <c r="BI53" s="118">
        <f t="shared" si="65"/>
        <v>96207.6</v>
      </c>
    </row>
    <row r="54" spans="1:61" s="20" customFormat="1" ht="78" customHeight="1" x14ac:dyDescent="0.35">
      <c r="A54" s="9" t="s">
        <v>7</v>
      </c>
      <c r="B54" s="13" t="s">
        <v>34</v>
      </c>
      <c r="C54" s="36" t="s">
        <v>100</v>
      </c>
      <c r="D54" s="6">
        <v>367.7</v>
      </c>
      <c r="E54" s="25">
        <v>367.7</v>
      </c>
      <c r="F54" s="25">
        <v>367.7</v>
      </c>
      <c r="G54" s="25"/>
      <c r="H54" s="25">
        <f t="shared" ref="H54:H65" si="66">F54+G54</f>
        <v>367.7</v>
      </c>
      <c r="I54" s="6">
        <v>14.3</v>
      </c>
      <c r="J54" s="23">
        <f t="shared" ref="J54:J65" si="67">SUM(H54,I54)</f>
        <v>382</v>
      </c>
      <c r="K54" s="49"/>
      <c r="L54" s="23">
        <f t="shared" ref="L54:L65" si="68">SUM(J54,K54)</f>
        <v>382</v>
      </c>
      <c r="M54" s="49"/>
      <c r="N54" s="11"/>
      <c r="O54" s="31">
        <v>382</v>
      </c>
      <c r="P54" s="28"/>
      <c r="Q54" s="31">
        <f t="shared" si="4"/>
        <v>382</v>
      </c>
      <c r="R54" s="31">
        <v>392.4</v>
      </c>
      <c r="S54" s="120">
        <f t="shared" si="24"/>
        <v>10.399999999999977</v>
      </c>
      <c r="T54" s="31">
        <v>0</v>
      </c>
      <c r="U54" s="31">
        <f t="shared" si="5"/>
        <v>392.4</v>
      </c>
      <c r="V54" s="47"/>
      <c r="W54" s="44">
        <v>392.4</v>
      </c>
      <c r="X54" s="45">
        <f t="shared" si="10"/>
        <v>35.800000000000011</v>
      </c>
      <c r="Y54" s="43">
        <v>428.2</v>
      </c>
      <c r="Z54" s="121"/>
      <c r="AA54" s="43">
        <f t="shared" si="36"/>
        <v>428.2</v>
      </c>
      <c r="AB54" s="74"/>
      <c r="AC54" s="75">
        <f t="shared" si="47"/>
        <v>428.2</v>
      </c>
      <c r="AD54" s="13"/>
      <c r="AE54" s="75">
        <f t="shared" si="7"/>
        <v>428.2</v>
      </c>
      <c r="AF54" s="121"/>
      <c r="AG54" s="74">
        <f t="shared" si="11"/>
        <v>428.2</v>
      </c>
      <c r="AH54" s="60"/>
      <c r="AI54" s="74">
        <f t="shared" si="8"/>
        <v>428.2</v>
      </c>
      <c r="AJ54" s="84"/>
      <c r="AK54" s="74">
        <f t="shared" si="12"/>
        <v>428.2</v>
      </c>
      <c r="AL54" s="47"/>
      <c r="AM54" s="74">
        <f t="shared" si="13"/>
        <v>428.2</v>
      </c>
      <c r="AN54" s="84"/>
      <c r="AO54" s="74">
        <f t="shared" si="14"/>
        <v>428.2</v>
      </c>
      <c r="AP54" s="107"/>
      <c r="AQ54" s="74">
        <f t="shared" ref="AQ54:AQ72" si="69">SUM(AO54,AP54)</f>
        <v>428.2</v>
      </c>
      <c r="AR54" s="6">
        <v>428.2</v>
      </c>
      <c r="AS54" s="6"/>
      <c r="AT54" s="86">
        <f t="shared" ref="AT54:AT72" si="70">SUM(AR54,AS54)</f>
        <v>428.2</v>
      </c>
      <c r="AU54" s="86"/>
      <c r="AV54" s="86">
        <f t="shared" si="53"/>
        <v>428.2</v>
      </c>
      <c r="AW54" s="6">
        <v>428.2</v>
      </c>
      <c r="AX54" s="49"/>
      <c r="AY54" s="6">
        <f t="shared" ref="AY54:AY72" si="71">SUM(AW54,AX54)</f>
        <v>428.2</v>
      </c>
      <c r="AZ54" s="6"/>
      <c r="BA54" s="6">
        <v>35.4</v>
      </c>
      <c r="BB54" s="6">
        <v>463.6</v>
      </c>
      <c r="BC54" s="6">
        <v>463.6</v>
      </c>
      <c r="BD54" s="6">
        <v>463.6</v>
      </c>
      <c r="BE54" s="6"/>
      <c r="BF54" s="74">
        <f t="shared" si="21"/>
        <v>463.6</v>
      </c>
      <c r="BG54" s="74">
        <v>463.6</v>
      </c>
      <c r="BH54" s="74"/>
      <c r="BI54" s="74">
        <f t="shared" si="23"/>
        <v>463.6</v>
      </c>
    </row>
    <row r="55" spans="1:61" s="20" customFormat="1" ht="93.75" customHeight="1" x14ac:dyDescent="0.35">
      <c r="A55" s="9" t="s">
        <v>7</v>
      </c>
      <c r="B55" s="13" t="s">
        <v>34</v>
      </c>
      <c r="C55" s="26" t="s">
        <v>84</v>
      </c>
      <c r="D55" s="6">
        <v>57.5</v>
      </c>
      <c r="E55" s="25">
        <v>57.5</v>
      </c>
      <c r="F55" s="25">
        <v>62.7</v>
      </c>
      <c r="G55" s="25"/>
      <c r="H55" s="25">
        <f t="shared" si="66"/>
        <v>62.7</v>
      </c>
      <c r="I55" s="6">
        <v>16.7</v>
      </c>
      <c r="J55" s="23">
        <f t="shared" si="67"/>
        <v>79.400000000000006</v>
      </c>
      <c r="K55" s="49"/>
      <c r="L55" s="23">
        <f t="shared" si="68"/>
        <v>79.400000000000006</v>
      </c>
      <c r="M55" s="49"/>
      <c r="N55" s="11"/>
      <c r="O55" s="31">
        <v>138.69999999999999</v>
      </c>
      <c r="P55" s="28">
        <v>0</v>
      </c>
      <c r="Q55" s="31">
        <f t="shared" si="4"/>
        <v>138.69999999999999</v>
      </c>
      <c r="R55" s="31">
        <v>165.6</v>
      </c>
      <c r="S55" s="120">
        <f t="shared" si="24"/>
        <v>26.900000000000006</v>
      </c>
      <c r="T55" s="60"/>
      <c r="U55" s="31">
        <f t="shared" si="5"/>
        <v>165.6</v>
      </c>
      <c r="V55" s="47"/>
      <c r="W55" s="44">
        <v>165.6</v>
      </c>
      <c r="X55" s="45">
        <f t="shared" si="10"/>
        <v>0</v>
      </c>
      <c r="Y55" s="43">
        <v>165.6</v>
      </c>
      <c r="Z55" s="121"/>
      <c r="AA55" s="43">
        <f t="shared" si="36"/>
        <v>165.6</v>
      </c>
      <c r="AB55" s="74">
        <v>34.799999999999997</v>
      </c>
      <c r="AC55" s="75">
        <f t="shared" si="47"/>
        <v>200.39999999999998</v>
      </c>
      <c r="AD55" s="6">
        <v>-6</v>
      </c>
      <c r="AE55" s="75">
        <f t="shared" si="7"/>
        <v>194.39999999999998</v>
      </c>
      <c r="AF55" s="6">
        <v>6</v>
      </c>
      <c r="AG55" s="74">
        <f t="shared" si="11"/>
        <v>200.39999999999998</v>
      </c>
      <c r="AH55" s="60"/>
      <c r="AI55" s="74">
        <f t="shared" si="8"/>
        <v>200.39999999999998</v>
      </c>
      <c r="AJ55" s="84"/>
      <c r="AK55" s="74">
        <f t="shared" si="12"/>
        <v>200.39999999999998</v>
      </c>
      <c r="AL55" s="47"/>
      <c r="AM55" s="74">
        <f t="shared" si="13"/>
        <v>200.39999999999998</v>
      </c>
      <c r="AN55" s="84"/>
      <c r="AO55" s="74">
        <f t="shared" si="14"/>
        <v>200.39999999999998</v>
      </c>
      <c r="AP55" s="107"/>
      <c r="AQ55" s="74">
        <f t="shared" si="69"/>
        <v>200.39999999999998</v>
      </c>
      <c r="AR55" s="6">
        <v>285.10000000000002</v>
      </c>
      <c r="AS55" s="6"/>
      <c r="AT55" s="86">
        <f t="shared" si="70"/>
        <v>285.10000000000002</v>
      </c>
      <c r="AU55" s="86"/>
      <c r="AV55" s="86">
        <f t="shared" si="53"/>
        <v>285.10000000000002</v>
      </c>
      <c r="AW55" s="6">
        <v>285.10000000000002</v>
      </c>
      <c r="AX55" s="49"/>
      <c r="AY55" s="6">
        <f t="shared" si="71"/>
        <v>285.10000000000002</v>
      </c>
      <c r="AZ55" s="6"/>
      <c r="BA55" s="6"/>
      <c r="BB55" s="6">
        <v>298.89999999999998</v>
      </c>
      <c r="BC55" s="6"/>
      <c r="BD55" s="84"/>
      <c r="BE55" s="114"/>
      <c r="BF55" s="74">
        <f t="shared" si="21"/>
        <v>298.89999999999998</v>
      </c>
      <c r="BG55" s="74">
        <v>298.89999999999998</v>
      </c>
      <c r="BH55" s="74"/>
      <c r="BI55" s="74">
        <f t="shared" si="23"/>
        <v>298.89999999999998</v>
      </c>
    </row>
    <row r="56" spans="1:61" s="20" customFormat="1" ht="102.75" customHeight="1" x14ac:dyDescent="0.35">
      <c r="A56" s="9" t="s">
        <v>7</v>
      </c>
      <c r="B56" s="13" t="s">
        <v>34</v>
      </c>
      <c r="C56" s="26" t="s">
        <v>85</v>
      </c>
      <c r="D56" s="6">
        <v>0.9</v>
      </c>
      <c r="E56" s="25">
        <v>0.9</v>
      </c>
      <c r="F56" s="25">
        <v>0.9</v>
      </c>
      <c r="G56" s="25"/>
      <c r="H56" s="25">
        <f t="shared" si="66"/>
        <v>0.9</v>
      </c>
      <c r="I56" s="6">
        <v>0.3</v>
      </c>
      <c r="J56" s="23">
        <f t="shared" si="67"/>
        <v>1.2</v>
      </c>
      <c r="K56" s="49"/>
      <c r="L56" s="23">
        <f t="shared" si="68"/>
        <v>1.2</v>
      </c>
      <c r="M56" s="49"/>
      <c r="N56" s="11"/>
      <c r="O56" s="31">
        <v>2.1</v>
      </c>
      <c r="P56" s="28">
        <v>0</v>
      </c>
      <c r="Q56" s="31">
        <f t="shared" si="4"/>
        <v>2.1</v>
      </c>
      <c r="R56" s="31">
        <v>2.5</v>
      </c>
      <c r="S56" s="120">
        <f t="shared" si="24"/>
        <v>0.39999999999999991</v>
      </c>
      <c r="T56" s="60"/>
      <c r="U56" s="31">
        <f t="shared" si="5"/>
        <v>2.5</v>
      </c>
      <c r="V56" s="47"/>
      <c r="W56" s="44">
        <v>2.5</v>
      </c>
      <c r="X56" s="45">
        <f t="shared" si="10"/>
        <v>0</v>
      </c>
      <c r="Y56" s="43">
        <v>2.5</v>
      </c>
      <c r="Z56" s="121"/>
      <c r="AA56" s="43">
        <f t="shared" si="36"/>
        <v>2.5</v>
      </c>
      <c r="AB56" s="74">
        <v>0.5</v>
      </c>
      <c r="AC56" s="75">
        <f t="shared" si="47"/>
        <v>3</v>
      </c>
      <c r="AD56" s="6">
        <v>-0.1</v>
      </c>
      <c r="AE56" s="75">
        <f t="shared" si="7"/>
        <v>2.9</v>
      </c>
      <c r="AF56" s="6">
        <v>0.1</v>
      </c>
      <c r="AG56" s="81">
        <f t="shared" si="11"/>
        <v>3</v>
      </c>
      <c r="AH56" s="60"/>
      <c r="AI56" s="74">
        <f t="shared" si="8"/>
        <v>3</v>
      </c>
      <c r="AJ56" s="84"/>
      <c r="AK56" s="74">
        <f t="shared" si="12"/>
        <v>3</v>
      </c>
      <c r="AL56" s="47"/>
      <c r="AM56" s="74">
        <f t="shared" si="13"/>
        <v>3</v>
      </c>
      <c r="AN56" s="84"/>
      <c r="AO56" s="74">
        <f t="shared" si="14"/>
        <v>3</v>
      </c>
      <c r="AP56" s="107"/>
      <c r="AQ56" s="74">
        <f t="shared" si="69"/>
        <v>3</v>
      </c>
      <c r="AR56" s="6">
        <v>4.3</v>
      </c>
      <c r="AS56" s="6"/>
      <c r="AT56" s="86">
        <f t="shared" si="70"/>
        <v>4.3</v>
      </c>
      <c r="AU56" s="86"/>
      <c r="AV56" s="86">
        <f t="shared" si="53"/>
        <v>4.3</v>
      </c>
      <c r="AW56" s="6">
        <v>4.3</v>
      </c>
      <c r="AX56" s="49"/>
      <c r="AY56" s="6">
        <f t="shared" si="71"/>
        <v>4.3</v>
      </c>
      <c r="AZ56" s="6"/>
      <c r="BA56" s="6"/>
      <c r="BB56" s="6">
        <v>4.5</v>
      </c>
      <c r="BC56" s="6"/>
      <c r="BD56" s="84"/>
      <c r="BE56" s="114"/>
      <c r="BF56" s="74">
        <f t="shared" si="21"/>
        <v>4.5</v>
      </c>
      <c r="BG56" s="74">
        <v>4.5</v>
      </c>
      <c r="BH56" s="74"/>
      <c r="BI56" s="74">
        <f t="shared" si="23"/>
        <v>4.5</v>
      </c>
    </row>
    <row r="57" spans="1:61" s="20" customFormat="1" ht="120" customHeight="1" x14ac:dyDescent="0.35">
      <c r="A57" s="9" t="s">
        <v>7</v>
      </c>
      <c r="B57" s="13" t="s">
        <v>34</v>
      </c>
      <c r="C57" s="26" t="s">
        <v>144</v>
      </c>
      <c r="D57" s="6"/>
      <c r="E57" s="25"/>
      <c r="F57" s="25"/>
      <c r="G57" s="25"/>
      <c r="H57" s="25"/>
      <c r="I57" s="6"/>
      <c r="J57" s="23"/>
      <c r="K57" s="49"/>
      <c r="L57" s="23"/>
      <c r="M57" s="49"/>
      <c r="N57" s="11"/>
      <c r="O57" s="31"/>
      <c r="P57" s="28"/>
      <c r="Q57" s="31"/>
      <c r="R57" s="31"/>
      <c r="S57" s="120"/>
      <c r="T57" s="60"/>
      <c r="U57" s="31"/>
      <c r="V57" s="47"/>
      <c r="W57" s="44">
        <v>0</v>
      </c>
      <c r="X57" s="45">
        <f t="shared" si="10"/>
        <v>101.6</v>
      </c>
      <c r="Y57" s="43">
        <v>101.6</v>
      </c>
      <c r="Z57" s="121">
        <v>5.0000000000000001E-3</v>
      </c>
      <c r="AA57" s="43">
        <f t="shared" si="36"/>
        <v>101.60499999999999</v>
      </c>
      <c r="AB57" s="74"/>
      <c r="AC57" s="75">
        <f t="shared" si="47"/>
        <v>101.60499999999999</v>
      </c>
      <c r="AD57" s="74">
        <v>-3.105</v>
      </c>
      <c r="AE57" s="75">
        <f>SUM(AC57,AD57)</f>
        <v>98.499999999999986</v>
      </c>
      <c r="AF57" s="121">
        <v>3.105</v>
      </c>
      <c r="AG57" s="74">
        <f t="shared" si="11"/>
        <v>101.60499999999999</v>
      </c>
      <c r="AH57" s="60"/>
      <c r="AI57" s="74">
        <f t="shared" si="8"/>
        <v>101.60499999999999</v>
      </c>
      <c r="AJ57" s="84"/>
      <c r="AK57" s="74">
        <f t="shared" si="12"/>
        <v>101.60499999999999</v>
      </c>
      <c r="AL57" s="47"/>
      <c r="AM57" s="74">
        <f t="shared" si="13"/>
        <v>101.60499999999999</v>
      </c>
      <c r="AN57" s="84"/>
      <c r="AO57" s="74">
        <f t="shared" si="14"/>
        <v>101.60499999999999</v>
      </c>
      <c r="AP57" s="107"/>
      <c r="AQ57" s="74">
        <f t="shared" si="69"/>
        <v>101.60499999999999</v>
      </c>
      <c r="AR57" s="6">
        <v>101.6</v>
      </c>
      <c r="AS57" s="6"/>
      <c r="AT57" s="86">
        <f t="shared" si="70"/>
        <v>101.6</v>
      </c>
      <c r="AU57" s="86"/>
      <c r="AV57" s="86">
        <f t="shared" si="53"/>
        <v>101.6</v>
      </c>
      <c r="AW57" s="6">
        <v>101.6</v>
      </c>
      <c r="AX57" s="49"/>
      <c r="AY57" s="6">
        <f t="shared" si="71"/>
        <v>101.6</v>
      </c>
      <c r="AZ57" s="6"/>
      <c r="BA57" s="6"/>
      <c r="BB57" s="6">
        <v>111.7</v>
      </c>
      <c r="BC57" s="121">
        <v>111.7</v>
      </c>
      <c r="BD57" s="121">
        <v>111.7</v>
      </c>
      <c r="BE57" s="121"/>
      <c r="BF57" s="74">
        <f t="shared" si="21"/>
        <v>111.7</v>
      </c>
      <c r="BG57" s="74">
        <v>111.7</v>
      </c>
      <c r="BH57" s="74"/>
      <c r="BI57" s="74">
        <f t="shared" si="23"/>
        <v>111.7</v>
      </c>
    </row>
    <row r="58" spans="1:61" s="20" customFormat="1" ht="117.75" customHeight="1" x14ac:dyDescent="0.35">
      <c r="A58" s="9" t="s">
        <v>7</v>
      </c>
      <c r="B58" s="13" t="s">
        <v>34</v>
      </c>
      <c r="C58" s="26" t="s">
        <v>145</v>
      </c>
      <c r="D58" s="6"/>
      <c r="E58" s="25"/>
      <c r="F58" s="25"/>
      <c r="G58" s="25"/>
      <c r="H58" s="25"/>
      <c r="I58" s="6"/>
      <c r="J58" s="23"/>
      <c r="K58" s="49"/>
      <c r="L58" s="23"/>
      <c r="M58" s="49"/>
      <c r="N58" s="11"/>
      <c r="O58" s="31"/>
      <c r="P58" s="28"/>
      <c r="Q58" s="31"/>
      <c r="R58" s="31"/>
      <c r="S58" s="120"/>
      <c r="T58" s="60"/>
      <c r="U58" s="31"/>
      <c r="V58" s="47"/>
      <c r="W58" s="44">
        <v>0</v>
      </c>
      <c r="X58" s="45">
        <f t="shared" si="10"/>
        <v>15.2</v>
      </c>
      <c r="Y58" s="43">
        <v>15.2</v>
      </c>
      <c r="Z58" s="121">
        <v>4.1000000000000002E-2</v>
      </c>
      <c r="AA58" s="43">
        <f t="shared" si="36"/>
        <v>15.241</v>
      </c>
      <c r="AB58" s="74"/>
      <c r="AC58" s="75">
        <f t="shared" si="47"/>
        <v>15.241</v>
      </c>
      <c r="AD58" s="74">
        <v>-0.441</v>
      </c>
      <c r="AE58" s="75">
        <f>SUM(AC58,AD58)</f>
        <v>14.799999999999999</v>
      </c>
      <c r="AF58" s="121">
        <v>0.441</v>
      </c>
      <c r="AG58" s="74">
        <f t="shared" si="11"/>
        <v>15.241</v>
      </c>
      <c r="AH58" s="60"/>
      <c r="AI58" s="74">
        <f t="shared" si="8"/>
        <v>15.241</v>
      </c>
      <c r="AJ58" s="84"/>
      <c r="AK58" s="74">
        <f t="shared" si="12"/>
        <v>15.241</v>
      </c>
      <c r="AL58" s="47"/>
      <c r="AM58" s="74">
        <f t="shared" si="13"/>
        <v>15.241</v>
      </c>
      <c r="AN58" s="84"/>
      <c r="AO58" s="74">
        <f t="shared" si="14"/>
        <v>15.241</v>
      </c>
      <c r="AP58" s="107"/>
      <c r="AQ58" s="74">
        <f t="shared" si="69"/>
        <v>15.241</v>
      </c>
      <c r="AR58" s="6">
        <v>15.2</v>
      </c>
      <c r="AS58" s="6"/>
      <c r="AT58" s="86">
        <f t="shared" si="70"/>
        <v>15.2</v>
      </c>
      <c r="AU58" s="86"/>
      <c r="AV58" s="86">
        <f t="shared" si="53"/>
        <v>15.2</v>
      </c>
      <c r="AW58" s="6">
        <v>15.2</v>
      </c>
      <c r="AX58" s="49"/>
      <c r="AY58" s="6">
        <f t="shared" si="71"/>
        <v>15.2</v>
      </c>
      <c r="AZ58" s="6"/>
      <c r="BA58" s="6"/>
      <c r="BB58" s="6">
        <v>16.8</v>
      </c>
      <c r="BC58" s="121">
        <v>16.8</v>
      </c>
      <c r="BD58" s="121">
        <v>16.8</v>
      </c>
      <c r="BE58" s="121"/>
      <c r="BF58" s="74">
        <f t="shared" si="21"/>
        <v>16.8</v>
      </c>
      <c r="BG58" s="74">
        <v>16.8</v>
      </c>
      <c r="BH58" s="74"/>
      <c r="BI58" s="74">
        <f t="shared" si="23"/>
        <v>16.8</v>
      </c>
    </row>
    <row r="59" spans="1:61" s="20" customFormat="1" ht="63" customHeight="1" x14ac:dyDescent="0.35">
      <c r="A59" s="9" t="s">
        <v>5</v>
      </c>
      <c r="B59" s="13" t="s">
        <v>34</v>
      </c>
      <c r="C59" s="36" t="s">
        <v>86</v>
      </c>
      <c r="D59" s="6">
        <v>31.9</v>
      </c>
      <c r="E59" s="25">
        <v>31.9</v>
      </c>
      <c r="F59" s="25">
        <v>32.6</v>
      </c>
      <c r="G59" s="25"/>
      <c r="H59" s="25">
        <f t="shared" si="66"/>
        <v>32.6</v>
      </c>
      <c r="I59" s="6"/>
      <c r="J59" s="23">
        <f t="shared" si="67"/>
        <v>32.6</v>
      </c>
      <c r="K59" s="49"/>
      <c r="L59" s="23">
        <f t="shared" si="68"/>
        <v>32.6</v>
      </c>
      <c r="M59" s="49"/>
      <c r="N59" s="11"/>
      <c r="O59" s="31">
        <v>32.6</v>
      </c>
      <c r="P59" s="28"/>
      <c r="Q59" s="31">
        <f t="shared" si="4"/>
        <v>32.6</v>
      </c>
      <c r="R59" s="31">
        <v>33.5</v>
      </c>
      <c r="S59" s="120">
        <f t="shared" si="24"/>
        <v>0.89999999999999858</v>
      </c>
      <c r="T59" s="60"/>
      <c r="U59" s="31">
        <f t="shared" si="5"/>
        <v>33.5</v>
      </c>
      <c r="V59" s="47"/>
      <c r="W59" s="44">
        <v>32.700000000000003</v>
      </c>
      <c r="X59" s="45">
        <f t="shared" si="10"/>
        <v>0</v>
      </c>
      <c r="Y59" s="43">
        <v>32.700000000000003</v>
      </c>
      <c r="Z59" s="121">
        <v>-4.2999999999999997E-2</v>
      </c>
      <c r="AA59" s="43">
        <f t="shared" si="36"/>
        <v>32.657000000000004</v>
      </c>
      <c r="AB59" s="74"/>
      <c r="AC59" s="75">
        <f t="shared" si="47"/>
        <v>32.657000000000004</v>
      </c>
      <c r="AD59" s="53"/>
      <c r="AE59" s="75">
        <f t="shared" ref="AE59:AE88" si="72">SUM(AC59,AD59)</f>
        <v>32.657000000000004</v>
      </c>
      <c r="AF59" s="121"/>
      <c r="AG59" s="74">
        <f t="shared" si="11"/>
        <v>32.657000000000004</v>
      </c>
      <c r="AH59" s="60"/>
      <c r="AI59" s="74">
        <f t="shared" si="8"/>
        <v>32.657000000000004</v>
      </c>
      <c r="AJ59" s="84"/>
      <c r="AK59" s="74">
        <f t="shared" si="12"/>
        <v>32.657000000000004</v>
      </c>
      <c r="AL59" s="47"/>
      <c r="AM59" s="74">
        <f t="shared" si="13"/>
        <v>32.657000000000004</v>
      </c>
      <c r="AN59" s="84"/>
      <c r="AO59" s="74">
        <f t="shared" si="14"/>
        <v>32.657000000000004</v>
      </c>
      <c r="AP59" s="107"/>
      <c r="AQ59" s="74">
        <f t="shared" si="69"/>
        <v>32.657000000000004</v>
      </c>
      <c r="AR59" s="6">
        <v>37.6</v>
      </c>
      <c r="AS59" s="6"/>
      <c r="AT59" s="86">
        <f t="shared" si="70"/>
        <v>37.6</v>
      </c>
      <c r="AU59" s="86"/>
      <c r="AV59" s="86">
        <f t="shared" si="53"/>
        <v>37.6</v>
      </c>
      <c r="AW59" s="6">
        <v>39.1</v>
      </c>
      <c r="AX59" s="49"/>
      <c r="AY59" s="6">
        <f t="shared" si="71"/>
        <v>39.1</v>
      </c>
      <c r="AZ59" s="6"/>
      <c r="BA59" s="6"/>
      <c r="BB59" s="6">
        <v>34.799999999999997</v>
      </c>
      <c r="BC59" s="6">
        <f t="shared" si="49"/>
        <v>39.1</v>
      </c>
      <c r="BD59" s="84"/>
      <c r="BE59" s="114"/>
      <c r="BF59" s="74">
        <f t="shared" si="21"/>
        <v>34.799999999999997</v>
      </c>
      <c r="BG59" s="74">
        <v>36.200000000000003</v>
      </c>
      <c r="BH59" s="74"/>
      <c r="BI59" s="74">
        <f t="shared" si="23"/>
        <v>36.200000000000003</v>
      </c>
    </row>
    <row r="60" spans="1:61" s="20" customFormat="1" ht="192" customHeight="1" x14ac:dyDescent="0.35">
      <c r="A60" s="9" t="s">
        <v>6</v>
      </c>
      <c r="B60" s="13" t="s">
        <v>34</v>
      </c>
      <c r="C60" s="61" t="s">
        <v>87</v>
      </c>
      <c r="D60" s="6">
        <v>16.5</v>
      </c>
      <c r="E60" s="25">
        <v>16.5</v>
      </c>
      <c r="F60" s="25">
        <v>16.5</v>
      </c>
      <c r="G60" s="25">
        <v>-1</v>
      </c>
      <c r="H60" s="25">
        <f t="shared" si="66"/>
        <v>15.5</v>
      </c>
      <c r="I60" s="6"/>
      <c r="J60" s="23">
        <f t="shared" si="67"/>
        <v>15.5</v>
      </c>
      <c r="K60" s="49"/>
      <c r="L60" s="23">
        <f t="shared" si="68"/>
        <v>15.5</v>
      </c>
      <c r="M60" s="49"/>
      <c r="N60" s="11"/>
      <c r="O60" s="31">
        <v>15.5</v>
      </c>
      <c r="P60" s="28"/>
      <c r="Q60" s="31">
        <f t="shared" si="4"/>
        <v>15.5</v>
      </c>
      <c r="R60" s="31">
        <v>14.4</v>
      </c>
      <c r="S60" s="120">
        <f t="shared" si="24"/>
        <v>-1.0999999999999996</v>
      </c>
      <c r="T60" s="60"/>
      <c r="U60" s="31">
        <f t="shared" si="5"/>
        <v>14.4</v>
      </c>
      <c r="V60" s="47"/>
      <c r="W60" s="44">
        <v>14.7</v>
      </c>
      <c r="X60" s="45">
        <f t="shared" si="10"/>
        <v>0</v>
      </c>
      <c r="Y60" s="43">
        <v>14.7</v>
      </c>
      <c r="Z60" s="121"/>
      <c r="AA60" s="43">
        <f t="shared" si="36"/>
        <v>14.7</v>
      </c>
      <c r="AB60" s="74"/>
      <c r="AC60" s="75">
        <f t="shared" si="47"/>
        <v>14.7</v>
      </c>
      <c r="AD60" s="53"/>
      <c r="AE60" s="75">
        <f t="shared" si="72"/>
        <v>14.7</v>
      </c>
      <c r="AF60" s="121"/>
      <c r="AG60" s="74">
        <f t="shared" si="11"/>
        <v>14.7</v>
      </c>
      <c r="AH60" s="60"/>
      <c r="AI60" s="74">
        <f t="shared" si="8"/>
        <v>14.7</v>
      </c>
      <c r="AJ60" s="84"/>
      <c r="AK60" s="74">
        <f t="shared" si="12"/>
        <v>14.7</v>
      </c>
      <c r="AL60" s="47"/>
      <c r="AM60" s="74">
        <f t="shared" si="13"/>
        <v>14.7</v>
      </c>
      <c r="AN60" s="84"/>
      <c r="AO60" s="74">
        <f t="shared" si="14"/>
        <v>14.7</v>
      </c>
      <c r="AP60" s="107"/>
      <c r="AQ60" s="74">
        <f t="shared" si="69"/>
        <v>14.7</v>
      </c>
      <c r="AR60" s="6">
        <v>14.5</v>
      </c>
      <c r="AS60" s="6"/>
      <c r="AT60" s="86">
        <f t="shared" si="70"/>
        <v>14.5</v>
      </c>
      <c r="AU60" s="86"/>
      <c r="AV60" s="86">
        <f t="shared" si="53"/>
        <v>14.5</v>
      </c>
      <c r="AW60" s="6">
        <v>14.6</v>
      </c>
      <c r="AX60" s="49"/>
      <c r="AY60" s="6">
        <f t="shared" si="71"/>
        <v>14.6</v>
      </c>
      <c r="AZ60" s="6"/>
      <c r="BA60" s="6"/>
      <c r="BB60" s="6">
        <v>14.6</v>
      </c>
      <c r="BC60" s="6">
        <v>14.6</v>
      </c>
      <c r="BD60" s="6">
        <v>14.6</v>
      </c>
      <c r="BE60" s="6"/>
      <c r="BF60" s="74">
        <f t="shared" si="21"/>
        <v>14.6</v>
      </c>
      <c r="BG60" s="74">
        <v>14.6</v>
      </c>
      <c r="BH60" s="74"/>
      <c r="BI60" s="74">
        <f t="shared" si="23"/>
        <v>14.6</v>
      </c>
    </row>
    <row r="61" spans="1:61" s="20" customFormat="1" ht="98.25" customHeight="1" x14ac:dyDescent="0.35">
      <c r="A61" s="9" t="s">
        <v>6</v>
      </c>
      <c r="B61" s="13" t="s">
        <v>34</v>
      </c>
      <c r="C61" s="61" t="s">
        <v>151</v>
      </c>
      <c r="D61" s="6"/>
      <c r="E61" s="25"/>
      <c r="F61" s="25"/>
      <c r="G61" s="25"/>
      <c r="H61" s="25"/>
      <c r="I61" s="6"/>
      <c r="J61" s="23"/>
      <c r="K61" s="49"/>
      <c r="L61" s="23"/>
      <c r="M61" s="49"/>
      <c r="N61" s="11"/>
      <c r="O61" s="31"/>
      <c r="P61" s="28"/>
      <c r="Q61" s="31"/>
      <c r="R61" s="31"/>
      <c r="S61" s="120"/>
      <c r="T61" s="31"/>
      <c r="U61" s="31"/>
      <c r="V61" s="27"/>
      <c r="W61" s="44"/>
      <c r="X61" s="45"/>
      <c r="Y61" s="43">
        <v>14.6</v>
      </c>
      <c r="Z61" s="121">
        <v>-1.6E-2</v>
      </c>
      <c r="AA61" s="43">
        <f t="shared" si="36"/>
        <v>14.584</v>
      </c>
      <c r="AB61" s="74"/>
      <c r="AC61" s="75">
        <f t="shared" si="47"/>
        <v>14.584</v>
      </c>
      <c r="AD61" s="53"/>
      <c r="AE61" s="75">
        <f t="shared" si="72"/>
        <v>14.584</v>
      </c>
      <c r="AF61" s="121"/>
      <c r="AG61" s="74">
        <f t="shared" si="11"/>
        <v>14.584</v>
      </c>
      <c r="AH61" s="6">
        <v>1.2066600000000001</v>
      </c>
      <c r="AI61" s="74">
        <f t="shared" ref="AI61:AI88" si="73">SUM(AG61,AH61)</f>
        <v>15.790659999999999</v>
      </c>
      <c r="AJ61" s="84"/>
      <c r="AK61" s="74">
        <f t="shared" si="12"/>
        <v>15.790659999999999</v>
      </c>
      <c r="AL61" s="47"/>
      <c r="AM61" s="74">
        <f t="shared" si="13"/>
        <v>15.790659999999999</v>
      </c>
      <c r="AN61" s="84"/>
      <c r="AO61" s="74">
        <f t="shared" si="14"/>
        <v>15.790659999999999</v>
      </c>
      <c r="AP61" s="107"/>
      <c r="AQ61" s="74">
        <f t="shared" si="69"/>
        <v>15.790659999999999</v>
      </c>
      <c r="AR61" s="6">
        <v>6.4</v>
      </c>
      <c r="AS61" s="6"/>
      <c r="AT61" s="86">
        <f t="shared" si="70"/>
        <v>6.4</v>
      </c>
      <c r="AU61" s="86"/>
      <c r="AV61" s="86">
        <f t="shared" si="53"/>
        <v>6.4</v>
      </c>
      <c r="AW61" s="6">
        <v>6.4</v>
      </c>
      <c r="AX61" s="49"/>
      <c r="AY61" s="6">
        <f t="shared" si="71"/>
        <v>6.4</v>
      </c>
      <c r="AZ61" s="6"/>
      <c r="BA61" s="6"/>
      <c r="BB61" s="6">
        <v>6.4</v>
      </c>
      <c r="BC61" s="6">
        <v>6.4</v>
      </c>
      <c r="BD61" s="6">
        <v>6.4</v>
      </c>
      <c r="BE61" s="6"/>
      <c r="BF61" s="74">
        <f t="shared" si="21"/>
        <v>6.4</v>
      </c>
      <c r="BG61" s="74">
        <v>6.4</v>
      </c>
      <c r="BH61" s="74"/>
      <c r="BI61" s="74">
        <f t="shared" si="23"/>
        <v>6.4</v>
      </c>
    </row>
    <row r="62" spans="1:61" ht="129.75" customHeight="1" x14ac:dyDescent="0.3">
      <c r="A62" s="9" t="s">
        <v>6</v>
      </c>
      <c r="B62" s="13" t="s">
        <v>34</v>
      </c>
      <c r="C62" s="62" t="s">
        <v>88</v>
      </c>
      <c r="D62" s="6">
        <v>51076.2</v>
      </c>
      <c r="E62" s="25">
        <v>51097.700000000004</v>
      </c>
      <c r="F62" s="25">
        <v>51713.8</v>
      </c>
      <c r="G62" s="25"/>
      <c r="H62" s="25">
        <f t="shared" si="66"/>
        <v>51713.8</v>
      </c>
      <c r="I62" s="6">
        <v>365.6</v>
      </c>
      <c r="J62" s="23">
        <f t="shared" si="67"/>
        <v>52079.4</v>
      </c>
      <c r="K62" s="121"/>
      <c r="L62" s="23">
        <f t="shared" si="68"/>
        <v>52079.4</v>
      </c>
      <c r="M62" s="121"/>
      <c r="N62" s="25">
        <v>1552.7</v>
      </c>
      <c r="O62" s="31">
        <v>53632.1</v>
      </c>
      <c r="P62" s="27"/>
      <c r="Q62" s="31">
        <f t="shared" si="4"/>
        <v>53632.1</v>
      </c>
      <c r="R62" s="31">
        <v>45724.1</v>
      </c>
      <c r="S62" s="120">
        <f t="shared" si="24"/>
        <v>-7908</v>
      </c>
      <c r="T62" s="31">
        <v>150</v>
      </c>
      <c r="U62" s="31">
        <f t="shared" si="5"/>
        <v>45874.1</v>
      </c>
      <c r="V62" s="13"/>
      <c r="W62" s="44">
        <v>48563.9</v>
      </c>
      <c r="X62" s="45">
        <f t="shared" si="10"/>
        <v>11263</v>
      </c>
      <c r="Y62" s="43">
        <v>59826.9</v>
      </c>
      <c r="Z62" s="121"/>
      <c r="AA62" s="43">
        <f t="shared" si="36"/>
        <v>59826.9</v>
      </c>
      <c r="AB62" s="74">
        <v>152.6</v>
      </c>
      <c r="AC62" s="75">
        <f t="shared" si="47"/>
        <v>59979.5</v>
      </c>
      <c r="AD62" s="53"/>
      <c r="AE62" s="75">
        <f t="shared" si="72"/>
        <v>59979.5</v>
      </c>
      <c r="AF62" s="121"/>
      <c r="AG62" s="74">
        <f t="shared" si="11"/>
        <v>59979.5</v>
      </c>
      <c r="AH62" s="53"/>
      <c r="AI62" s="74">
        <f t="shared" si="73"/>
        <v>59979.5</v>
      </c>
      <c r="AJ62" s="83"/>
      <c r="AK62" s="74">
        <f t="shared" si="12"/>
        <v>59979.5</v>
      </c>
      <c r="AL62" s="13"/>
      <c r="AM62" s="74">
        <f t="shared" si="13"/>
        <v>59979.5</v>
      </c>
      <c r="AN62" s="83"/>
      <c r="AO62" s="74">
        <f t="shared" si="14"/>
        <v>59979.5</v>
      </c>
      <c r="AP62" s="107"/>
      <c r="AQ62" s="74">
        <f t="shared" si="69"/>
        <v>59979.5</v>
      </c>
      <c r="AR62" s="6">
        <v>67264.800000000003</v>
      </c>
      <c r="AS62" s="6">
        <v>-6191.3</v>
      </c>
      <c r="AT62" s="86">
        <f t="shared" si="70"/>
        <v>61073.5</v>
      </c>
      <c r="AU62" s="86"/>
      <c r="AV62" s="86">
        <f t="shared" si="53"/>
        <v>61073.5</v>
      </c>
      <c r="AW62" s="6">
        <v>66841</v>
      </c>
      <c r="AX62" s="121">
        <v>-5767.5</v>
      </c>
      <c r="AY62" s="6">
        <f t="shared" si="71"/>
        <v>61073.5</v>
      </c>
      <c r="AZ62" s="6"/>
      <c r="BA62" s="6">
        <v>1568.7</v>
      </c>
      <c r="BB62" s="6">
        <v>61093.4</v>
      </c>
      <c r="BC62" s="6">
        <v>61093.4</v>
      </c>
      <c r="BD62" s="6">
        <v>61093.4</v>
      </c>
      <c r="BE62" s="6">
        <v>792.3</v>
      </c>
      <c r="BF62" s="74">
        <f t="shared" si="21"/>
        <v>61885.700000000004</v>
      </c>
      <c r="BG62" s="74">
        <v>61093.4</v>
      </c>
      <c r="BH62" s="74">
        <v>792.3</v>
      </c>
      <c r="BI62" s="74">
        <f t="shared" si="23"/>
        <v>61885.700000000004</v>
      </c>
    </row>
    <row r="63" spans="1:61" ht="75.75" customHeight="1" x14ac:dyDescent="0.3">
      <c r="A63" s="9" t="s">
        <v>6</v>
      </c>
      <c r="B63" s="13" t="s">
        <v>34</v>
      </c>
      <c r="C63" s="26" t="s">
        <v>89</v>
      </c>
      <c r="D63" s="6">
        <v>23405.7</v>
      </c>
      <c r="E63" s="25">
        <v>25308.6</v>
      </c>
      <c r="F63" s="25">
        <v>23154.799999999999</v>
      </c>
      <c r="G63" s="25"/>
      <c r="H63" s="25">
        <f t="shared" si="66"/>
        <v>23154.799999999999</v>
      </c>
      <c r="I63" s="6">
        <v>68.2</v>
      </c>
      <c r="J63" s="23">
        <f t="shared" si="67"/>
        <v>23223</v>
      </c>
      <c r="K63" s="121"/>
      <c r="L63" s="23">
        <f t="shared" si="68"/>
        <v>23223</v>
      </c>
      <c r="M63" s="121"/>
      <c r="N63" s="25">
        <v>326.7</v>
      </c>
      <c r="O63" s="31">
        <v>23549.7</v>
      </c>
      <c r="P63" s="27"/>
      <c r="Q63" s="31">
        <f t="shared" si="4"/>
        <v>23549.7</v>
      </c>
      <c r="R63" s="31">
        <v>22753.599999999999</v>
      </c>
      <c r="S63" s="120">
        <f t="shared" si="24"/>
        <v>-796.10000000000218</v>
      </c>
      <c r="T63" s="31">
        <v>298</v>
      </c>
      <c r="U63" s="31">
        <f t="shared" si="5"/>
        <v>23051.599999999999</v>
      </c>
      <c r="V63" s="27">
        <v>1513.2</v>
      </c>
      <c r="W63" s="44">
        <v>22862.2</v>
      </c>
      <c r="X63" s="45">
        <f t="shared" si="10"/>
        <v>182.20000000000073</v>
      </c>
      <c r="Y63" s="43">
        <v>23044.400000000001</v>
      </c>
      <c r="Z63" s="121"/>
      <c r="AA63" s="43">
        <f t="shared" si="36"/>
        <v>23044.400000000001</v>
      </c>
      <c r="AB63" s="74">
        <v>473.7</v>
      </c>
      <c r="AC63" s="75">
        <f t="shared" si="47"/>
        <v>23518.100000000002</v>
      </c>
      <c r="AD63" s="53"/>
      <c r="AE63" s="75">
        <f t="shared" si="72"/>
        <v>23518.100000000002</v>
      </c>
      <c r="AF63" s="121"/>
      <c r="AG63" s="74">
        <f t="shared" si="11"/>
        <v>23518.100000000002</v>
      </c>
      <c r="AH63" s="53"/>
      <c r="AI63" s="74">
        <f t="shared" si="73"/>
        <v>23518.100000000002</v>
      </c>
      <c r="AJ63" s="83"/>
      <c r="AK63" s="74">
        <f t="shared" si="12"/>
        <v>23518.100000000002</v>
      </c>
      <c r="AL63" s="13"/>
      <c r="AM63" s="74">
        <f t="shared" si="13"/>
        <v>23518.100000000002</v>
      </c>
      <c r="AN63" s="83"/>
      <c r="AO63" s="74">
        <f t="shared" si="14"/>
        <v>23518.100000000002</v>
      </c>
      <c r="AP63" s="107"/>
      <c r="AQ63" s="74">
        <f t="shared" si="69"/>
        <v>23518.100000000002</v>
      </c>
      <c r="AR63" s="6">
        <v>23866.799999999999</v>
      </c>
      <c r="AS63" s="6"/>
      <c r="AT63" s="86">
        <f t="shared" si="70"/>
        <v>23866.799999999999</v>
      </c>
      <c r="AU63" s="86"/>
      <c r="AV63" s="86">
        <f t="shared" si="53"/>
        <v>23866.799999999999</v>
      </c>
      <c r="AW63" s="6">
        <v>23991.9</v>
      </c>
      <c r="AX63" s="121"/>
      <c r="AY63" s="6">
        <f t="shared" si="71"/>
        <v>23991.9</v>
      </c>
      <c r="AZ63" s="6"/>
      <c r="BA63" s="6">
        <v>1592.4</v>
      </c>
      <c r="BB63" s="6">
        <v>25508.5</v>
      </c>
      <c r="BC63" s="6">
        <v>25508.5</v>
      </c>
      <c r="BD63" s="6">
        <v>25508.5</v>
      </c>
      <c r="BE63" s="6">
        <v>251.9</v>
      </c>
      <c r="BF63" s="74">
        <f t="shared" si="21"/>
        <v>25760.400000000001</v>
      </c>
      <c r="BG63" s="74">
        <v>25508.5</v>
      </c>
      <c r="BH63" s="74">
        <v>251.9</v>
      </c>
      <c r="BI63" s="74">
        <f t="shared" si="23"/>
        <v>25760.400000000001</v>
      </c>
    </row>
    <row r="64" spans="1:61" ht="176.25" customHeight="1" x14ac:dyDescent="0.3">
      <c r="A64" s="9" t="s">
        <v>6</v>
      </c>
      <c r="B64" s="13" t="s">
        <v>34</v>
      </c>
      <c r="C64" s="26" t="s">
        <v>140</v>
      </c>
      <c r="D64" s="6">
        <v>1917.4</v>
      </c>
      <c r="E64" s="25">
        <v>1917.4</v>
      </c>
      <c r="F64" s="25">
        <v>1917.4</v>
      </c>
      <c r="G64" s="25"/>
      <c r="H64" s="25">
        <f t="shared" si="66"/>
        <v>1917.4</v>
      </c>
      <c r="I64" s="6"/>
      <c r="J64" s="23">
        <f t="shared" si="67"/>
        <v>1917.4</v>
      </c>
      <c r="K64" s="121"/>
      <c r="L64" s="23">
        <f t="shared" si="68"/>
        <v>1917.4</v>
      </c>
      <c r="M64" s="121"/>
      <c r="N64" s="25"/>
      <c r="O64" s="31">
        <v>2717.4</v>
      </c>
      <c r="P64" s="27">
        <v>213.4</v>
      </c>
      <c r="Q64" s="31">
        <f t="shared" si="4"/>
        <v>2930.8</v>
      </c>
      <c r="R64" s="31">
        <v>2717.4</v>
      </c>
      <c r="S64" s="120">
        <f t="shared" si="24"/>
        <v>-213.40000000000009</v>
      </c>
      <c r="T64" s="53"/>
      <c r="U64" s="31">
        <f t="shared" si="5"/>
        <v>2717.4</v>
      </c>
      <c r="V64" s="27">
        <v>300</v>
      </c>
      <c r="W64" s="44">
        <v>3500</v>
      </c>
      <c r="X64" s="45">
        <f t="shared" si="10"/>
        <v>-500</v>
      </c>
      <c r="Y64" s="43">
        <v>3000</v>
      </c>
      <c r="Z64" s="121"/>
      <c r="AA64" s="43">
        <f t="shared" si="36"/>
        <v>3000</v>
      </c>
      <c r="AB64" s="74"/>
      <c r="AC64" s="75">
        <f t="shared" si="47"/>
        <v>3000</v>
      </c>
      <c r="AD64" s="53"/>
      <c r="AE64" s="75">
        <f t="shared" si="72"/>
        <v>3000</v>
      </c>
      <c r="AF64" s="6">
        <v>1000</v>
      </c>
      <c r="AG64" s="74">
        <f t="shared" si="11"/>
        <v>4000</v>
      </c>
      <c r="AH64" s="53"/>
      <c r="AI64" s="74">
        <f t="shared" si="73"/>
        <v>4000</v>
      </c>
      <c r="AJ64" s="83"/>
      <c r="AK64" s="74">
        <f t="shared" si="12"/>
        <v>4000</v>
      </c>
      <c r="AL64" s="13"/>
      <c r="AM64" s="74">
        <f t="shared" si="13"/>
        <v>4000</v>
      </c>
      <c r="AN64" s="83"/>
      <c r="AO64" s="74">
        <f t="shared" si="14"/>
        <v>4000</v>
      </c>
      <c r="AP64" s="107"/>
      <c r="AQ64" s="74">
        <f t="shared" si="69"/>
        <v>4000</v>
      </c>
      <c r="AR64" s="6">
        <v>4000</v>
      </c>
      <c r="AS64" s="6"/>
      <c r="AT64" s="86">
        <f t="shared" si="70"/>
        <v>4000</v>
      </c>
      <c r="AU64" s="86"/>
      <c r="AV64" s="86">
        <f t="shared" si="53"/>
        <v>4000</v>
      </c>
      <c r="AW64" s="6">
        <v>4000</v>
      </c>
      <c r="AX64" s="121"/>
      <c r="AY64" s="6">
        <f t="shared" si="71"/>
        <v>4000</v>
      </c>
      <c r="AZ64" s="6"/>
      <c r="BA64" s="6"/>
      <c r="BB64" s="6">
        <v>4000</v>
      </c>
      <c r="BC64" s="6">
        <v>4000</v>
      </c>
      <c r="BD64" s="6">
        <v>4000</v>
      </c>
      <c r="BE64" s="6"/>
      <c r="BF64" s="74">
        <f t="shared" si="21"/>
        <v>4000</v>
      </c>
      <c r="BG64" s="74">
        <v>4000</v>
      </c>
      <c r="BH64" s="74"/>
      <c r="BI64" s="74">
        <f t="shared" si="23"/>
        <v>4000</v>
      </c>
    </row>
    <row r="65" spans="1:61" ht="135.75" customHeight="1" x14ac:dyDescent="0.3">
      <c r="A65" s="9" t="s">
        <v>8</v>
      </c>
      <c r="B65" s="13" t="s">
        <v>34</v>
      </c>
      <c r="C65" s="26" t="s">
        <v>90</v>
      </c>
      <c r="D65" s="6">
        <v>910.1</v>
      </c>
      <c r="E65" s="25">
        <v>597.5</v>
      </c>
      <c r="F65" s="25">
        <v>854.9</v>
      </c>
      <c r="G65" s="25"/>
      <c r="H65" s="25">
        <f t="shared" si="66"/>
        <v>854.9</v>
      </c>
      <c r="I65" s="6">
        <v>233.5</v>
      </c>
      <c r="J65" s="23">
        <f t="shared" si="67"/>
        <v>1088.4000000000001</v>
      </c>
      <c r="K65" s="121"/>
      <c r="L65" s="23">
        <f t="shared" si="68"/>
        <v>1088.4000000000001</v>
      </c>
      <c r="M65" s="121"/>
      <c r="N65" s="25"/>
      <c r="O65" s="31">
        <v>1088.4000000000001</v>
      </c>
      <c r="P65" s="27">
        <v>-209.7</v>
      </c>
      <c r="Q65" s="31">
        <f t="shared" si="4"/>
        <v>878.7</v>
      </c>
      <c r="R65" s="31">
        <v>878.7</v>
      </c>
      <c r="S65" s="120">
        <f t="shared" si="24"/>
        <v>0</v>
      </c>
      <c r="T65" s="53"/>
      <c r="U65" s="31">
        <f t="shared" si="5"/>
        <v>878.7</v>
      </c>
      <c r="V65" s="13"/>
      <c r="W65" s="44">
        <v>878.7</v>
      </c>
      <c r="X65" s="45">
        <f t="shared" si="10"/>
        <v>0</v>
      </c>
      <c r="Y65" s="43">
        <v>878.7</v>
      </c>
      <c r="Z65" s="121"/>
      <c r="AA65" s="43">
        <f t="shared" si="36"/>
        <v>878.7</v>
      </c>
      <c r="AB65" s="74"/>
      <c r="AC65" s="75">
        <f t="shared" si="47"/>
        <v>878.7</v>
      </c>
      <c r="AD65" s="53"/>
      <c r="AE65" s="75">
        <f t="shared" si="72"/>
        <v>878.7</v>
      </c>
      <c r="AF65" s="121"/>
      <c r="AG65" s="74">
        <f t="shared" si="11"/>
        <v>878.7</v>
      </c>
      <c r="AH65" s="53"/>
      <c r="AI65" s="74">
        <f t="shared" si="73"/>
        <v>878.7</v>
      </c>
      <c r="AJ65" s="83"/>
      <c r="AK65" s="74">
        <f t="shared" si="12"/>
        <v>878.7</v>
      </c>
      <c r="AL65" s="13"/>
      <c r="AM65" s="74">
        <f t="shared" si="13"/>
        <v>878.7</v>
      </c>
      <c r="AN65" s="83"/>
      <c r="AO65" s="74">
        <f t="shared" si="14"/>
        <v>878.7</v>
      </c>
      <c r="AP65" s="107"/>
      <c r="AQ65" s="74">
        <f t="shared" si="69"/>
        <v>878.7</v>
      </c>
      <c r="AR65" s="6">
        <v>878.7</v>
      </c>
      <c r="AS65" s="6"/>
      <c r="AT65" s="86">
        <f t="shared" si="70"/>
        <v>878.7</v>
      </c>
      <c r="AU65" s="86"/>
      <c r="AV65" s="86">
        <f t="shared" si="53"/>
        <v>878.7</v>
      </c>
      <c r="AW65" s="6">
        <v>878.7</v>
      </c>
      <c r="AX65" s="121"/>
      <c r="AY65" s="6">
        <f t="shared" si="71"/>
        <v>878.7</v>
      </c>
      <c r="AZ65" s="6"/>
      <c r="BA65" s="6"/>
      <c r="BB65" s="6">
        <v>878.7</v>
      </c>
      <c r="BC65" s="6">
        <v>878.7</v>
      </c>
      <c r="BD65" s="6">
        <v>878.7</v>
      </c>
      <c r="BE65" s="6"/>
      <c r="BF65" s="74">
        <f t="shared" si="21"/>
        <v>878.7</v>
      </c>
      <c r="BG65" s="74">
        <v>878.7</v>
      </c>
      <c r="BH65" s="74"/>
      <c r="BI65" s="74">
        <f t="shared" si="23"/>
        <v>878.7</v>
      </c>
    </row>
    <row r="66" spans="1:61" s="20" customFormat="1" ht="75" x14ac:dyDescent="0.35">
      <c r="A66" s="9" t="s">
        <v>21</v>
      </c>
      <c r="B66" s="13" t="s">
        <v>34</v>
      </c>
      <c r="C66" s="35" t="s">
        <v>91</v>
      </c>
      <c r="D66" s="6">
        <v>502.7</v>
      </c>
      <c r="E66" s="25">
        <v>502.7</v>
      </c>
      <c r="F66" s="25">
        <v>502.7</v>
      </c>
      <c r="G66" s="25"/>
      <c r="H66" s="25">
        <f t="shared" ref="H66:H76" si="74">F66+G66</f>
        <v>502.7</v>
      </c>
      <c r="I66" s="6">
        <v>19.100000000000001</v>
      </c>
      <c r="J66" s="23">
        <f t="shared" ref="J66:J71" si="75">SUM(H66,I66)</f>
        <v>521.79999999999995</v>
      </c>
      <c r="K66" s="49"/>
      <c r="L66" s="23">
        <f t="shared" ref="L66:L71" si="76">SUM(J66,K66)</f>
        <v>521.79999999999995</v>
      </c>
      <c r="M66" s="49"/>
      <c r="N66" s="11"/>
      <c r="O66" s="31">
        <v>521.79999999999995</v>
      </c>
      <c r="P66" s="28"/>
      <c r="Q66" s="31">
        <f t="shared" si="4"/>
        <v>521.79999999999995</v>
      </c>
      <c r="R66" s="31">
        <v>535.70000000000005</v>
      </c>
      <c r="S66" s="120">
        <f t="shared" si="24"/>
        <v>13.900000000000091</v>
      </c>
      <c r="T66" s="31">
        <v>0</v>
      </c>
      <c r="U66" s="31">
        <f t="shared" si="5"/>
        <v>535.70000000000005</v>
      </c>
      <c r="V66" s="47"/>
      <c r="W66" s="44">
        <v>535.70000000000005</v>
      </c>
      <c r="X66" s="45">
        <f t="shared" si="10"/>
        <v>47.699999999999932</v>
      </c>
      <c r="Y66" s="43">
        <v>583.4</v>
      </c>
      <c r="Z66" s="52"/>
      <c r="AA66" s="43">
        <f t="shared" si="36"/>
        <v>583.4</v>
      </c>
      <c r="AB66" s="74"/>
      <c r="AC66" s="75">
        <f t="shared" si="47"/>
        <v>583.4</v>
      </c>
      <c r="AD66" s="53"/>
      <c r="AE66" s="75">
        <f t="shared" si="72"/>
        <v>583.4</v>
      </c>
      <c r="AF66" s="121"/>
      <c r="AG66" s="74">
        <f t="shared" si="11"/>
        <v>583.4</v>
      </c>
      <c r="AH66" s="60"/>
      <c r="AI66" s="74">
        <f t="shared" si="73"/>
        <v>583.4</v>
      </c>
      <c r="AJ66" s="6">
        <v>291.7</v>
      </c>
      <c r="AK66" s="74">
        <f t="shared" si="12"/>
        <v>875.09999999999991</v>
      </c>
      <c r="AL66" s="47"/>
      <c r="AM66" s="74">
        <f t="shared" si="13"/>
        <v>875.09999999999991</v>
      </c>
      <c r="AN66" s="84"/>
      <c r="AO66" s="74">
        <f t="shared" si="14"/>
        <v>875.09999999999991</v>
      </c>
      <c r="AP66" s="107"/>
      <c r="AQ66" s="74">
        <f t="shared" si="69"/>
        <v>875.09999999999991</v>
      </c>
      <c r="AR66" s="6">
        <v>1166.8</v>
      </c>
      <c r="AS66" s="6"/>
      <c r="AT66" s="86">
        <f t="shared" si="70"/>
        <v>1166.8</v>
      </c>
      <c r="AU66" s="86"/>
      <c r="AV66" s="86">
        <f t="shared" si="53"/>
        <v>1166.8</v>
      </c>
      <c r="AW66" s="6">
        <v>1166.8</v>
      </c>
      <c r="AX66" s="49"/>
      <c r="AY66" s="6">
        <f t="shared" si="71"/>
        <v>1166.8</v>
      </c>
      <c r="AZ66" s="6"/>
      <c r="BA66" s="6">
        <v>94.5</v>
      </c>
      <c r="BB66" s="6">
        <v>1261.3</v>
      </c>
      <c r="BC66" s="6">
        <v>1261.3</v>
      </c>
      <c r="BD66" s="6">
        <v>1261.3</v>
      </c>
      <c r="BE66" s="6"/>
      <c r="BF66" s="74">
        <f t="shared" si="21"/>
        <v>1261.3</v>
      </c>
      <c r="BG66" s="74">
        <v>1261.3</v>
      </c>
      <c r="BH66" s="74"/>
      <c r="BI66" s="74">
        <f t="shared" si="23"/>
        <v>1261.3</v>
      </c>
    </row>
    <row r="67" spans="1:61" s="20" customFormat="1" ht="100.5" customHeight="1" x14ac:dyDescent="0.35">
      <c r="A67" s="9" t="s">
        <v>21</v>
      </c>
      <c r="B67" s="13" t="s">
        <v>34</v>
      </c>
      <c r="C67" s="35" t="s">
        <v>92</v>
      </c>
      <c r="D67" s="6">
        <v>502.8</v>
      </c>
      <c r="E67" s="25">
        <v>502.8</v>
      </c>
      <c r="F67" s="25">
        <v>1005.5</v>
      </c>
      <c r="G67" s="25"/>
      <c r="H67" s="25">
        <f t="shared" si="74"/>
        <v>1005.5</v>
      </c>
      <c r="I67" s="6">
        <v>38.1</v>
      </c>
      <c r="J67" s="23">
        <f t="shared" si="75"/>
        <v>1043.5999999999999</v>
      </c>
      <c r="K67" s="49"/>
      <c r="L67" s="23">
        <f t="shared" si="76"/>
        <v>1043.5999999999999</v>
      </c>
      <c r="M67" s="49"/>
      <c r="N67" s="11"/>
      <c r="O67" s="31">
        <v>1043.5999999999999</v>
      </c>
      <c r="P67" s="28"/>
      <c r="Q67" s="31">
        <f t="shared" si="4"/>
        <v>1043.5999999999999</v>
      </c>
      <c r="R67" s="31">
        <v>1071.4000000000001</v>
      </c>
      <c r="S67" s="120">
        <f t="shared" si="24"/>
        <v>27.800000000000182</v>
      </c>
      <c r="T67" s="31">
        <v>0</v>
      </c>
      <c r="U67" s="31">
        <f t="shared" si="5"/>
        <v>1071.4000000000001</v>
      </c>
      <c r="V67" s="47"/>
      <c r="W67" s="44">
        <v>1071.4000000000001</v>
      </c>
      <c r="X67" s="45">
        <f t="shared" si="10"/>
        <v>95.399999999999864</v>
      </c>
      <c r="Y67" s="43">
        <v>1166.8</v>
      </c>
      <c r="Z67" s="52"/>
      <c r="AA67" s="43">
        <f t="shared" si="36"/>
        <v>1166.8</v>
      </c>
      <c r="AB67" s="74"/>
      <c r="AC67" s="75">
        <f t="shared" si="47"/>
        <v>1166.8</v>
      </c>
      <c r="AD67" s="53"/>
      <c r="AE67" s="75">
        <f t="shared" si="72"/>
        <v>1166.8</v>
      </c>
      <c r="AF67" s="121"/>
      <c r="AG67" s="74">
        <f t="shared" si="11"/>
        <v>1166.8</v>
      </c>
      <c r="AH67" s="60"/>
      <c r="AI67" s="74">
        <f t="shared" si="73"/>
        <v>1166.8</v>
      </c>
      <c r="AJ67" s="84"/>
      <c r="AK67" s="74">
        <f t="shared" si="12"/>
        <v>1166.8</v>
      </c>
      <c r="AL67" s="47"/>
      <c r="AM67" s="74">
        <f t="shared" si="13"/>
        <v>1166.8</v>
      </c>
      <c r="AN67" s="84"/>
      <c r="AO67" s="74">
        <f t="shared" si="14"/>
        <v>1166.8</v>
      </c>
      <c r="AP67" s="107"/>
      <c r="AQ67" s="74">
        <f t="shared" si="69"/>
        <v>1166.8</v>
      </c>
      <c r="AR67" s="6">
        <v>1166.8</v>
      </c>
      <c r="AS67" s="6"/>
      <c r="AT67" s="86">
        <f t="shared" si="70"/>
        <v>1166.8</v>
      </c>
      <c r="AU67" s="86"/>
      <c r="AV67" s="86">
        <f t="shared" si="53"/>
        <v>1166.8</v>
      </c>
      <c r="AW67" s="6">
        <v>1166.8</v>
      </c>
      <c r="AX67" s="49"/>
      <c r="AY67" s="6">
        <f t="shared" si="71"/>
        <v>1166.8</v>
      </c>
      <c r="AZ67" s="6"/>
      <c r="BA67" s="6">
        <v>94.5</v>
      </c>
      <c r="BB67" s="6">
        <v>1261.3</v>
      </c>
      <c r="BC67" s="6">
        <v>1261.3</v>
      </c>
      <c r="BD67" s="6">
        <v>1261.3</v>
      </c>
      <c r="BE67" s="6"/>
      <c r="BF67" s="74">
        <f t="shared" si="21"/>
        <v>1261.3</v>
      </c>
      <c r="BG67" s="74">
        <v>1261.3</v>
      </c>
      <c r="BH67" s="74"/>
      <c r="BI67" s="74">
        <f t="shared" si="23"/>
        <v>1261.3</v>
      </c>
    </row>
    <row r="68" spans="1:61" s="20" customFormat="1" ht="75.75" customHeight="1" x14ac:dyDescent="0.35">
      <c r="A68" s="9" t="s">
        <v>21</v>
      </c>
      <c r="B68" s="13" t="s">
        <v>34</v>
      </c>
      <c r="C68" s="36" t="s">
        <v>93</v>
      </c>
      <c r="D68" s="6">
        <v>132.5</v>
      </c>
      <c r="E68" s="25">
        <v>132.5</v>
      </c>
      <c r="F68" s="25">
        <v>132.5</v>
      </c>
      <c r="G68" s="25"/>
      <c r="H68" s="25">
        <f>F68+G68</f>
        <v>132.5</v>
      </c>
      <c r="I68" s="6">
        <v>3.7</v>
      </c>
      <c r="J68" s="23">
        <f t="shared" si="75"/>
        <v>136.19999999999999</v>
      </c>
      <c r="K68" s="49"/>
      <c r="L68" s="23">
        <f t="shared" si="76"/>
        <v>136.19999999999999</v>
      </c>
      <c r="M68" s="49"/>
      <c r="N68" s="11"/>
      <c r="O68" s="31">
        <v>136.19999999999999</v>
      </c>
      <c r="P68" s="28"/>
      <c r="Q68" s="31">
        <f t="shared" si="4"/>
        <v>136.19999999999999</v>
      </c>
      <c r="R68" s="31">
        <v>139</v>
      </c>
      <c r="S68" s="120">
        <f t="shared" si="24"/>
        <v>2.8000000000000114</v>
      </c>
      <c r="T68" s="31">
        <v>0</v>
      </c>
      <c r="U68" s="31">
        <f t="shared" si="5"/>
        <v>139</v>
      </c>
      <c r="V68" s="47"/>
      <c r="W68" s="44">
        <v>139</v>
      </c>
      <c r="X68" s="45">
        <f t="shared" si="10"/>
        <v>9.1999999999999886</v>
      </c>
      <c r="Y68" s="43">
        <v>148.19999999999999</v>
      </c>
      <c r="Z68" s="52"/>
      <c r="AA68" s="43">
        <f t="shared" si="36"/>
        <v>148.19999999999999</v>
      </c>
      <c r="AB68" s="74"/>
      <c r="AC68" s="75">
        <f t="shared" si="47"/>
        <v>148.19999999999999</v>
      </c>
      <c r="AD68" s="53"/>
      <c r="AE68" s="75">
        <f t="shared" si="72"/>
        <v>148.19999999999999</v>
      </c>
      <c r="AF68" s="121"/>
      <c r="AG68" s="74">
        <f t="shared" si="11"/>
        <v>148.19999999999999</v>
      </c>
      <c r="AH68" s="60"/>
      <c r="AI68" s="74">
        <f t="shared" si="73"/>
        <v>148.19999999999999</v>
      </c>
      <c r="AJ68" s="84"/>
      <c r="AK68" s="74">
        <f t="shared" si="12"/>
        <v>148.19999999999999</v>
      </c>
      <c r="AL68" s="47"/>
      <c r="AM68" s="74">
        <f t="shared" si="13"/>
        <v>148.19999999999999</v>
      </c>
      <c r="AN68" s="84"/>
      <c r="AO68" s="74">
        <f t="shared" si="14"/>
        <v>148.19999999999999</v>
      </c>
      <c r="AP68" s="107"/>
      <c r="AQ68" s="74">
        <f t="shared" si="69"/>
        <v>148.19999999999999</v>
      </c>
      <c r="AR68" s="6">
        <v>148.19999999999999</v>
      </c>
      <c r="AS68" s="6"/>
      <c r="AT68" s="86">
        <f t="shared" si="70"/>
        <v>148.19999999999999</v>
      </c>
      <c r="AU68" s="86"/>
      <c r="AV68" s="86">
        <f t="shared" si="53"/>
        <v>148.19999999999999</v>
      </c>
      <c r="AW68" s="6">
        <v>148.19999999999999</v>
      </c>
      <c r="AX68" s="49"/>
      <c r="AY68" s="6">
        <f t="shared" si="71"/>
        <v>148.19999999999999</v>
      </c>
      <c r="AZ68" s="6"/>
      <c r="BA68" s="6">
        <v>9.1999999999999993</v>
      </c>
      <c r="BB68" s="6">
        <v>157.4</v>
      </c>
      <c r="BC68" s="6">
        <v>157.4</v>
      </c>
      <c r="BD68" s="6">
        <v>157.4</v>
      </c>
      <c r="BE68" s="6"/>
      <c r="BF68" s="74">
        <f t="shared" si="21"/>
        <v>157.4</v>
      </c>
      <c r="BG68" s="74">
        <v>157.4</v>
      </c>
      <c r="BH68" s="74"/>
      <c r="BI68" s="74">
        <f t="shared" si="23"/>
        <v>157.4</v>
      </c>
    </row>
    <row r="69" spans="1:61" s="20" customFormat="1" ht="57" hidden="1" customHeight="1" x14ac:dyDescent="0.35">
      <c r="A69" s="40" t="s">
        <v>21</v>
      </c>
      <c r="B69" s="63" t="s">
        <v>34</v>
      </c>
      <c r="C69" s="35" t="s">
        <v>68</v>
      </c>
      <c r="D69" s="6">
        <v>502.7</v>
      </c>
      <c r="E69" s="25">
        <v>502.7</v>
      </c>
      <c r="F69" s="25">
        <v>502.7</v>
      </c>
      <c r="G69" s="25"/>
      <c r="H69" s="25">
        <f>F69+G69</f>
        <v>502.7</v>
      </c>
      <c r="I69" s="6">
        <v>19.100000000000001</v>
      </c>
      <c r="J69" s="23">
        <f t="shared" si="75"/>
        <v>521.79999999999995</v>
      </c>
      <c r="K69" s="49"/>
      <c r="L69" s="23">
        <f t="shared" si="76"/>
        <v>521.79999999999995</v>
      </c>
      <c r="M69" s="49"/>
      <c r="N69" s="11"/>
      <c r="O69" s="31">
        <v>521.79999999999995</v>
      </c>
      <c r="P69" s="28"/>
      <c r="Q69" s="31">
        <f>P69+O69</f>
        <v>521.79999999999995</v>
      </c>
      <c r="R69" s="31">
        <v>0</v>
      </c>
      <c r="S69" s="120">
        <f>R69-Q69</f>
        <v>-521.79999999999995</v>
      </c>
      <c r="T69" s="31">
        <v>7.6</v>
      </c>
      <c r="U69" s="31">
        <v>7.55</v>
      </c>
      <c r="V69" s="64"/>
      <c r="W69" s="44">
        <v>7.6</v>
      </c>
      <c r="X69" s="45">
        <f t="shared" si="10"/>
        <v>0</v>
      </c>
      <c r="Y69" s="43">
        <v>7.6</v>
      </c>
      <c r="Z69" s="52"/>
      <c r="AA69" s="43">
        <f t="shared" si="36"/>
        <v>7.6</v>
      </c>
      <c r="AB69" s="74"/>
      <c r="AC69" s="75">
        <f t="shared" si="47"/>
        <v>7.6</v>
      </c>
      <c r="AD69" s="53"/>
      <c r="AE69" s="75">
        <f t="shared" si="72"/>
        <v>7.6</v>
      </c>
      <c r="AF69" s="121"/>
      <c r="AG69" s="74">
        <f t="shared" si="11"/>
        <v>7.6</v>
      </c>
      <c r="AH69" s="60"/>
      <c r="AI69" s="74">
        <f t="shared" si="73"/>
        <v>7.6</v>
      </c>
      <c r="AJ69" s="6">
        <v>-7.6</v>
      </c>
      <c r="AK69" s="74">
        <f t="shared" si="12"/>
        <v>0</v>
      </c>
      <c r="AL69" s="47"/>
      <c r="AM69" s="74">
        <f t="shared" si="13"/>
        <v>0</v>
      </c>
      <c r="AN69" s="84"/>
      <c r="AO69" s="74">
        <f t="shared" si="14"/>
        <v>0</v>
      </c>
      <c r="AP69" s="107"/>
      <c r="AQ69" s="74">
        <f t="shared" si="69"/>
        <v>0</v>
      </c>
      <c r="AR69" s="87"/>
      <c r="AS69" s="87"/>
      <c r="AT69" s="86">
        <f t="shared" si="70"/>
        <v>0</v>
      </c>
      <c r="AU69" s="86"/>
      <c r="AV69" s="86">
        <f t="shared" si="53"/>
        <v>0</v>
      </c>
      <c r="AW69" s="6"/>
      <c r="AX69" s="49"/>
      <c r="AY69" s="6">
        <f t="shared" si="71"/>
        <v>0</v>
      </c>
      <c r="AZ69" s="6"/>
      <c r="BA69" s="6"/>
      <c r="BB69" s="6">
        <f t="shared" si="58"/>
        <v>0</v>
      </c>
      <c r="BC69" s="6">
        <f t="shared" si="49"/>
        <v>0</v>
      </c>
      <c r="BD69" s="60"/>
      <c r="BE69" s="115"/>
      <c r="BF69" s="74">
        <f t="shared" si="21"/>
        <v>0</v>
      </c>
      <c r="BG69" s="74">
        <f t="shared" si="59"/>
        <v>0</v>
      </c>
      <c r="BH69" s="74"/>
      <c r="BI69" s="74">
        <f t="shared" si="23"/>
        <v>0</v>
      </c>
    </row>
    <row r="70" spans="1:61" s="20" customFormat="1" ht="112.5" x14ac:dyDescent="0.35">
      <c r="A70" s="9" t="s">
        <v>7</v>
      </c>
      <c r="B70" s="13" t="s">
        <v>34</v>
      </c>
      <c r="C70" s="35" t="s">
        <v>94</v>
      </c>
      <c r="D70" s="6">
        <v>2.6</v>
      </c>
      <c r="E70" s="25">
        <v>2.6</v>
      </c>
      <c r="F70" s="25">
        <v>2.6</v>
      </c>
      <c r="G70" s="25"/>
      <c r="H70" s="25">
        <f t="shared" si="74"/>
        <v>2.6</v>
      </c>
      <c r="I70" s="6">
        <v>0.3</v>
      </c>
      <c r="J70" s="23">
        <f t="shared" si="75"/>
        <v>2.9</v>
      </c>
      <c r="K70" s="49"/>
      <c r="L70" s="23">
        <f t="shared" si="76"/>
        <v>2.9</v>
      </c>
      <c r="M70" s="49"/>
      <c r="N70" s="11"/>
      <c r="O70" s="31">
        <v>2.9</v>
      </c>
      <c r="P70" s="28"/>
      <c r="Q70" s="31">
        <f t="shared" si="4"/>
        <v>2.9</v>
      </c>
      <c r="R70" s="31">
        <v>3</v>
      </c>
      <c r="S70" s="120">
        <f t="shared" si="24"/>
        <v>0.10000000000000009</v>
      </c>
      <c r="T70" s="31">
        <v>0</v>
      </c>
      <c r="U70" s="31">
        <f t="shared" si="5"/>
        <v>3</v>
      </c>
      <c r="V70" s="47"/>
      <c r="W70" s="44">
        <v>3</v>
      </c>
      <c r="X70" s="45">
        <f t="shared" si="10"/>
        <v>0.20000000000000018</v>
      </c>
      <c r="Y70" s="43">
        <v>3.2</v>
      </c>
      <c r="Z70" s="52"/>
      <c r="AA70" s="43">
        <f t="shared" si="36"/>
        <v>3.2</v>
      </c>
      <c r="AB70" s="74"/>
      <c r="AC70" s="75">
        <f t="shared" si="47"/>
        <v>3.2</v>
      </c>
      <c r="AD70" s="53"/>
      <c r="AE70" s="75">
        <f t="shared" si="72"/>
        <v>3.2</v>
      </c>
      <c r="AF70" s="121"/>
      <c r="AG70" s="74">
        <f t="shared" si="11"/>
        <v>3.2</v>
      </c>
      <c r="AH70" s="60"/>
      <c r="AI70" s="74">
        <f t="shared" si="73"/>
        <v>3.2</v>
      </c>
      <c r="AJ70" s="84"/>
      <c r="AK70" s="74">
        <f t="shared" si="12"/>
        <v>3.2</v>
      </c>
      <c r="AL70" s="47"/>
      <c r="AM70" s="74">
        <f t="shared" si="13"/>
        <v>3.2</v>
      </c>
      <c r="AN70" s="84"/>
      <c r="AO70" s="74">
        <f t="shared" si="14"/>
        <v>3.2</v>
      </c>
      <c r="AP70" s="107"/>
      <c r="AQ70" s="74">
        <f t="shared" si="69"/>
        <v>3.2</v>
      </c>
      <c r="AR70" s="6">
        <v>3.2</v>
      </c>
      <c r="AS70" s="6"/>
      <c r="AT70" s="86">
        <f t="shared" si="70"/>
        <v>3.2</v>
      </c>
      <c r="AU70" s="86"/>
      <c r="AV70" s="86">
        <f t="shared" si="53"/>
        <v>3.2</v>
      </c>
      <c r="AW70" s="6">
        <v>3.2</v>
      </c>
      <c r="AX70" s="49"/>
      <c r="AY70" s="6">
        <f t="shared" si="71"/>
        <v>3.2</v>
      </c>
      <c r="AZ70" s="6"/>
      <c r="BA70" s="6">
        <v>0.6</v>
      </c>
      <c r="BB70" s="6">
        <v>3.8</v>
      </c>
      <c r="BC70" s="6">
        <v>3.8</v>
      </c>
      <c r="BD70" s="6">
        <v>3.8</v>
      </c>
      <c r="BE70" s="6"/>
      <c r="BF70" s="74">
        <f t="shared" si="21"/>
        <v>3.8</v>
      </c>
      <c r="BG70" s="74">
        <v>3.8</v>
      </c>
      <c r="BH70" s="74"/>
      <c r="BI70" s="74">
        <f t="shared" si="23"/>
        <v>3.8</v>
      </c>
    </row>
    <row r="71" spans="1:61" s="20" customFormat="1" ht="78.75" customHeight="1" x14ac:dyDescent="0.35">
      <c r="A71" s="9" t="s">
        <v>39</v>
      </c>
      <c r="B71" s="13" t="s">
        <v>34</v>
      </c>
      <c r="C71" s="36" t="s">
        <v>95</v>
      </c>
      <c r="D71" s="6">
        <v>41.8</v>
      </c>
      <c r="E71" s="25">
        <v>41.8</v>
      </c>
      <c r="F71" s="25">
        <v>65.900000000000006</v>
      </c>
      <c r="G71" s="25"/>
      <c r="H71" s="25">
        <f t="shared" si="74"/>
        <v>65.900000000000006</v>
      </c>
      <c r="I71" s="6">
        <v>2.4</v>
      </c>
      <c r="J71" s="23">
        <f t="shared" si="75"/>
        <v>68.300000000000011</v>
      </c>
      <c r="K71" s="49"/>
      <c r="L71" s="23">
        <f t="shared" si="76"/>
        <v>68.300000000000011</v>
      </c>
      <c r="M71" s="49"/>
      <c r="N71" s="11"/>
      <c r="O71" s="31">
        <v>68.3</v>
      </c>
      <c r="P71" s="28"/>
      <c r="Q71" s="31">
        <f t="shared" si="4"/>
        <v>68.3</v>
      </c>
      <c r="R71" s="31">
        <v>70</v>
      </c>
      <c r="S71" s="120">
        <f t="shared" si="24"/>
        <v>1.7000000000000028</v>
      </c>
      <c r="T71" s="31">
        <v>0</v>
      </c>
      <c r="U71" s="31">
        <f t="shared" si="5"/>
        <v>70</v>
      </c>
      <c r="V71" s="47"/>
      <c r="W71" s="44">
        <v>74.7</v>
      </c>
      <c r="X71" s="45">
        <f t="shared" si="10"/>
        <v>6.2000000000000028</v>
      </c>
      <c r="Y71" s="43">
        <v>80.900000000000006</v>
      </c>
      <c r="Z71" s="52"/>
      <c r="AA71" s="43">
        <f t="shared" si="36"/>
        <v>80.900000000000006</v>
      </c>
      <c r="AB71" s="74"/>
      <c r="AC71" s="75">
        <f t="shared" si="47"/>
        <v>80.900000000000006</v>
      </c>
      <c r="AD71" s="53"/>
      <c r="AE71" s="75">
        <f t="shared" si="72"/>
        <v>80.900000000000006</v>
      </c>
      <c r="AF71" s="121"/>
      <c r="AG71" s="74">
        <f t="shared" si="11"/>
        <v>80.900000000000006</v>
      </c>
      <c r="AH71" s="60"/>
      <c r="AI71" s="74">
        <f t="shared" si="73"/>
        <v>80.900000000000006</v>
      </c>
      <c r="AJ71" s="84"/>
      <c r="AK71" s="74">
        <f t="shared" si="12"/>
        <v>80.900000000000006</v>
      </c>
      <c r="AL71" s="47"/>
      <c r="AM71" s="74">
        <f t="shared" si="13"/>
        <v>80.900000000000006</v>
      </c>
      <c r="AN71" s="84"/>
      <c r="AO71" s="74">
        <f t="shared" si="14"/>
        <v>80.900000000000006</v>
      </c>
      <c r="AP71" s="107"/>
      <c r="AQ71" s="74">
        <f t="shared" si="69"/>
        <v>80.900000000000006</v>
      </c>
      <c r="AR71" s="6">
        <v>80.900000000000006</v>
      </c>
      <c r="AS71" s="6"/>
      <c r="AT71" s="86">
        <f t="shared" si="70"/>
        <v>80.900000000000006</v>
      </c>
      <c r="AU71" s="86"/>
      <c r="AV71" s="86">
        <f t="shared" si="53"/>
        <v>80.900000000000006</v>
      </c>
      <c r="AW71" s="6">
        <v>80.900000000000006</v>
      </c>
      <c r="AX71" s="49"/>
      <c r="AY71" s="6">
        <f t="shared" si="71"/>
        <v>80.900000000000006</v>
      </c>
      <c r="AZ71" s="6"/>
      <c r="BA71" s="6">
        <v>6.2</v>
      </c>
      <c r="BB71" s="6">
        <v>46.3</v>
      </c>
      <c r="BC71" s="6">
        <v>46.3</v>
      </c>
      <c r="BD71" s="6">
        <v>46.3</v>
      </c>
      <c r="BE71" s="6"/>
      <c r="BF71" s="74">
        <f t="shared" si="21"/>
        <v>46.3</v>
      </c>
      <c r="BG71" s="74">
        <v>46.3</v>
      </c>
      <c r="BH71" s="74"/>
      <c r="BI71" s="74">
        <f t="shared" si="23"/>
        <v>46.3</v>
      </c>
    </row>
    <row r="72" spans="1:61" ht="87" customHeight="1" x14ac:dyDescent="0.3">
      <c r="A72" s="68" t="s">
        <v>7</v>
      </c>
      <c r="B72" s="47" t="s">
        <v>35</v>
      </c>
      <c r="C72" s="65" t="s">
        <v>152</v>
      </c>
      <c r="D72" s="8">
        <v>1</v>
      </c>
      <c r="E72" s="11">
        <v>1</v>
      </c>
      <c r="F72" s="11"/>
      <c r="G72" s="11"/>
      <c r="H72" s="25">
        <f t="shared" si="74"/>
        <v>0</v>
      </c>
      <c r="I72" s="6">
        <v>1</v>
      </c>
      <c r="J72" s="23">
        <f>SUM(H72,I72)</f>
        <v>1</v>
      </c>
      <c r="K72" s="121"/>
      <c r="L72" s="23">
        <f>SUM(J72,K72)</f>
        <v>1</v>
      </c>
      <c r="M72" s="121"/>
      <c r="N72" s="25"/>
      <c r="O72" s="31">
        <v>1</v>
      </c>
      <c r="P72" s="27"/>
      <c r="Q72" s="31">
        <f t="shared" si="4"/>
        <v>1</v>
      </c>
      <c r="R72" s="31">
        <v>1.3</v>
      </c>
      <c r="S72" s="120">
        <f t="shared" si="24"/>
        <v>0.30000000000000004</v>
      </c>
      <c r="T72" s="53"/>
      <c r="U72" s="32">
        <f t="shared" si="5"/>
        <v>1.3</v>
      </c>
      <c r="V72" s="13"/>
      <c r="W72" s="44">
        <v>7.7</v>
      </c>
      <c r="X72" s="45">
        <f t="shared" si="10"/>
        <v>-0.20000000000000018</v>
      </c>
      <c r="Y72" s="43">
        <v>7.5</v>
      </c>
      <c r="Z72" s="121">
        <v>5.3999999999999999E-2</v>
      </c>
      <c r="AA72" s="43">
        <f t="shared" si="36"/>
        <v>7.5540000000000003</v>
      </c>
      <c r="AB72" s="74">
        <v>34.845999999999997</v>
      </c>
      <c r="AC72" s="75">
        <f t="shared" si="47"/>
        <v>42.4</v>
      </c>
      <c r="AD72" s="121">
        <v>8.0000000000000002E-3</v>
      </c>
      <c r="AE72" s="75">
        <f t="shared" si="72"/>
        <v>42.408000000000001</v>
      </c>
      <c r="AF72" s="121"/>
      <c r="AG72" s="74">
        <f>SUM(AE72,AF72)</f>
        <v>42.408000000000001</v>
      </c>
      <c r="AH72" s="53"/>
      <c r="AI72" s="70">
        <f t="shared" si="73"/>
        <v>42.408000000000001</v>
      </c>
      <c r="AJ72" s="82"/>
      <c r="AK72" s="70">
        <f t="shared" si="12"/>
        <v>42.408000000000001</v>
      </c>
      <c r="AL72" s="13"/>
      <c r="AM72" s="74">
        <f t="shared" si="13"/>
        <v>42.408000000000001</v>
      </c>
      <c r="AN72" s="83"/>
      <c r="AO72" s="74">
        <f t="shared" si="14"/>
        <v>42.408000000000001</v>
      </c>
      <c r="AP72" s="107"/>
      <c r="AQ72" s="74">
        <f t="shared" si="69"/>
        <v>42.408000000000001</v>
      </c>
      <c r="AR72" s="6">
        <v>1</v>
      </c>
      <c r="AS72" s="6"/>
      <c r="AT72" s="86">
        <f t="shared" si="70"/>
        <v>1</v>
      </c>
      <c r="AU72" s="86"/>
      <c r="AV72" s="86">
        <f t="shared" si="53"/>
        <v>1</v>
      </c>
      <c r="AW72" s="6">
        <v>1.1000000000000001</v>
      </c>
      <c r="AX72" s="121"/>
      <c r="AY72" s="6">
        <f t="shared" si="71"/>
        <v>1.1000000000000001</v>
      </c>
      <c r="AZ72" s="6"/>
      <c r="BA72" s="6"/>
      <c r="BB72" s="6">
        <v>4.8</v>
      </c>
      <c r="BC72" s="6">
        <f t="shared" si="49"/>
        <v>1.1000000000000001</v>
      </c>
      <c r="BD72" s="53"/>
      <c r="BE72" s="113"/>
      <c r="BF72" s="74">
        <f t="shared" si="21"/>
        <v>4.8</v>
      </c>
      <c r="BG72" s="74">
        <v>38.200000000000003</v>
      </c>
      <c r="BH72" s="74"/>
      <c r="BI72" s="74">
        <f t="shared" si="23"/>
        <v>38.200000000000003</v>
      </c>
    </row>
    <row r="73" spans="1:61" s="20" customFormat="1" ht="42.75" customHeight="1" x14ac:dyDescent="0.25">
      <c r="A73" s="68" t="s">
        <v>4</v>
      </c>
      <c r="B73" s="47" t="s">
        <v>36</v>
      </c>
      <c r="C73" s="65" t="s">
        <v>13</v>
      </c>
      <c r="D73" s="10">
        <f>SUM(D74:D76)</f>
        <v>1272.9000000000001</v>
      </c>
      <c r="E73" s="11">
        <f>SUM(E74:E76)</f>
        <v>1272.9000000000001</v>
      </c>
      <c r="F73" s="11">
        <f>SUM(F74:F76)</f>
        <v>1135.5</v>
      </c>
      <c r="G73" s="11">
        <f>SUM(G74:G76)</f>
        <v>0</v>
      </c>
      <c r="H73" s="11">
        <f t="shared" ref="H73:M73" si="77">SUM(H74:H76)</f>
        <v>1135.5</v>
      </c>
      <c r="I73" s="12">
        <f t="shared" si="77"/>
        <v>0</v>
      </c>
      <c r="J73" s="11">
        <f t="shared" si="77"/>
        <v>1135.5</v>
      </c>
      <c r="K73" s="11">
        <f t="shared" si="77"/>
        <v>0</v>
      </c>
      <c r="L73" s="11">
        <f t="shared" si="77"/>
        <v>1135.5</v>
      </c>
      <c r="M73" s="11">
        <f t="shared" si="77"/>
        <v>0</v>
      </c>
      <c r="N73" s="11"/>
      <c r="O73" s="32">
        <f>SUM(O74:O76)</f>
        <v>1135.5</v>
      </c>
      <c r="P73" s="11">
        <f>SUM(P74:P76)</f>
        <v>0</v>
      </c>
      <c r="Q73" s="32">
        <f t="shared" si="4"/>
        <v>1135.5</v>
      </c>
      <c r="R73" s="32">
        <f t="shared" ref="R73:AD73" si="78">SUM(R74:R76)</f>
        <v>1066.0999999999999</v>
      </c>
      <c r="S73" s="32">
        <f t="shared" si="78"/>
        <v>-69.400000000000034</v>
      </c>
      <c r="T73" s="32">
        <f t="shared" si="78"/>
        <v>0</v>
      </c>
      <c r="U73" s="32">
        <f t="shared" si="78"/>
        <v>1066.0999999999999</v>
      </c>
      <c r="V73" s="32">
        <f t="shared" si="78"/>
        <v>10.36</v>
      </c>
      <c r="W73" s="32">
        <f t="shared" si="78"/>
        <v>1076.3</v>
      </c>
      <c r="X73" s="41">
        <f t="shared" si="78"/>
        <v>-662</v>
      </c>
      <c r="Y73" s="42">
        <f t="shared" si="78"/>
        <v>414.3</v>
      </c>
      <c r="Z73" s="42">
        <f t="shared" si="78"/>
        <v>0</v>
      </c>
      <c r="AA73" s="42">
        <f t="shared" si="78"/>
        <v>414.3</v>
      </c>
      <c r="AB73" s="69">
        <f t="shared" si="78"/>
        <v>0</v>
      </c>
      <c r="AC73" s="69">
        <f t="shared" si="78"/>
        <v>414.3</v>
      </c>
      <c r="AD73" s="69">
        <f t="shared" si="78"/>
        <v>0</v>
      </c>
      <c r="AE73" s="69">
        <f>SUM(AE75:AE76)</f>
        <v>414.3</v>
      </c>
      <c r="AF73" s="69">
        <f>SUM(AF75:AF76)</f>
        <v>0</v>
      </c>
      <c r="AG73" s="69">
        <f>SUM(AG75:AG76)</f>
        <v>414.3</v>
      </c>
      <c r="AH73" s="70">
        <f>SUM(AH75:AH76)</f>
        <v>0</v>
      </c>
      <c r="AI73" s="70">
        <f>SUM(AI75:AI76)</f>
        <v>414.3</v>
      </c>
      <c r="AJ73" s="70">
        <f t="shared" ref="AJ73:AQ73" si="79">SUM(AJ75:AJ76)</f>
        <v>29.4</v>
      </c>
      <c r="AK73" s="70">
        <f t="shared" si="79"/>
        <v>443.7</v>
      </c>
      <c r="AL73" s="70">
        <f t="shared" si="79"/>
        <v>0</v>
      </c>
      <c r="AM73" s="70">
        <f t="shared" si="79"/>
        <v>443.7</v>
      </c>
      <c r="AN73" s="70">
        <f t="shared" si="79"/>
        <v>0</v>
      </c>
      <c r="AO73" s="70">
        <f t="shared" si="79"/>
        <v>443.7</v>
      </c>
      <c r="AP73" s="74">
        <f t="shared" si="79"/>
        <v>0</v>
      </c>
      <c r="AQ73" s="70">
        <f t="shared" si="79"/>
        <v>443.7</v>
      </c>
      <c r="AR73" s="87">
        <f>SUM(AR74:AR76)</f>
        <v>424.1</v>
      </c>
      <c r="AS73" s="87">
        <f>SUM(AS74:AS76)</f>
        <v>0</v>
      </c>
      <c r="AT73" s="87">
        <f>SUM(AT74:AT76)</f>
        <v>424.1</v>
      </c>
      <c r="AU73" s="87"/>
      <c r="AV73" s="88">
        <f>SUM(AV76:AV78)</f>
        <v>1368.7</v>
      </c>
      <c r="AW73" s="88">
        <f t="shared" ref="AW73:BI73" si="80">SUM(AW76:AW78)</f>
        <v>1368.7</v>
      </c>
      <c r="AX73" s="88">
        <f t="shared" si="80"/>
        <v>0</v>
      </c>
      <c r="AY73" s="88">
        <f t="shared" si="80"/>
        <v>1368.7</v>
      </c>
      <c r="AZ73" s="88">
        <f t="shared" si="80"/>
        <v>0</v>
      </c>
      <c r="BA73" s="88">
        <f t="shared" si="80"/>
        <v>-6.2E-2</v>
      </c>
      <c r="BB73" s="88">
        <f t="shared" si="80"/>
        <v>718.09999999999991</v>
      </c>
      <c r="BC73" s="88">
        <f t="shared" si="80"/>
        <v>424.1</v>
      </c>
      <c r="BD73" s="88">
        <f t="shared" si="80"/>
        <v>424.1</v>
      </c>
      <c r="BE73" s="88">
        <f t="shared" si="80"/>
        <v>0</v>
      </c>
      <c r="BF73" s="118">
        <f t="shared" si="80"/>
        <v>718.15426000000002</v>
      </c>
      <c r="BG73" s="118">
        <f t="shared" si="80"/>
        <v>718.09999999999991</v>
      </c>
      <c r="BH73" s="118">
        <f t="shared" si="80"/>
        <v>0</v>
      </c>
      <c r="BI73" s="118">
        <f t="shared" si="80"/>
        <v>718.15426000000002</v>
      </c>
    </row>
    <row r="74" spans="1:61" s="17" customFormat="1" ht="43.5" hidden="1" customHeight="1" x14ac:dyDescent="0.3">
      <c r="A74" s="9" t="s">
        <v>6</v>
      </c>
      <c r="B74" s="13" t="s">
        <v>36</v>
      </c>
      <c r="C74" s="26" t="s">
        <v>101</v>
      </c>
      <c r="D74" s="6">
        <v>824.2</v>
      </c>
      <c r="E74" s="25">
        <v>824.2</v>
      </c>
      <c r="F74" s="25">
        <v>688.9</v>
      </c>
      <c r="G74" s="25"/>
      <c r="H74" s="25">
        <f t="shared" si="74"/>
        <v>688.9</v>
      </c>
      <c r="I74" s="8"/>
      <c r="J74" s="23">
        <f>SUM(H74,I74)</f>
        <v>688.9</v>
      </c>
      <c r="K74" s="119"/>
      <c r="L74" s="23">
        <f>SUM(J74,K74)</f>
        <v>688.9</v>
      </c>
      <c r="M74" s="119"/>
      <c r="N74" s="120"/>
      <c r="O74" s="31">
        <v>688.9</v>
      </c>
      <c r="P74" s="34"/>
      <c r="Q74" s="31">
        <f t="shared" si="4"/>
        <v>688.9</v>
      </c>
      <c r="R74" s="31">
        <v>688.9</v>
      </c>
      <c r="S74" s="120">
        <f t="shared" si="24"/>
        <v>0</v>
      </c>
      <c r="T74" s="37"/>
      <c r="U74" s="31">
        <f t="shared" si="5"/>
        <v>688.9</v>
      </c>
      <c r="V74" s="27">
        <v>0.158</v>
      </c>
      <c r="W74" s="44">
        <v>688.9</v>
      </c>
      <c r="X74" s="45">
        <f>SUM(Y74-W74)</f>
        <v>-688.9</v>
      </c>
      <c r="Y74" s="55"/>
      <c r="Z74" s="121"/>
      <c r="AA74" s="43">
        <f t="shared" si="36"/>
        <v>0</v>
      </c>
      <c r="AB74" s="70"/>
      <c r="AC74" s="69"/>
      <c r="AD74" s="37"/>
      <c r="AE74" s="75">
        <f t="shared" si="72"/>
        <v>0</v>
      </c>
      <c r="AF74" s="119"/>
      <c r="AG74" s="74">
        <f>SUM(AE74,AF74)</f>
        <v>0</v>
      </c>
      <c r="AH74" s="37"/>
      <c r="AI74" s="74">
        <f t="shared" si="73"/>
        <v>0</v>
      </c>
      <c r="AJ74" s="82"/>
      <c r="AK74" s="74">
        <f t="shared" ref="AK74:AK88" si="81">SUM(AI74,AJ74)</f>
        <v>0</v>
      </c>
      <c r="AL74" s="39"/>
      <c r="AM74" s="74">
        <f t="shared" ref="AM74:AM88" si="82">SUM(AK74,AL74)</f>
        <v>0</v>
      </c>
      <c r="AN74" s="82"/>
      <c r="AO74" s="74">
        <f t="shared" ref="AO74:AO88" si="83">SUM(AM74,AN74)</f>
        <v>0</v>
      </c>
      <c r="AP74" s="107"/>
      <c r="AQ74" s="74">
        <f>SUM(AO74,AP74)</f>
        <v>0</v>
      </c>
      <c r="AR74" s="6"/>
      <c r="AS74" s="6"/>
      <c r="AT74" s="86">
        <f>SUM(AR74,AS74)</f>
        <v>0</v>
      </c>
      <c r="AU74" s="86"/>
      <c r="AV74" s="86">
        <f t="shared" si="53"/>
        <v>0</v>
      </c>
      <c r="AW74" s="6"/>
      <c r="AX74" s="119"/>
      <c r="AY74" s="6">
        <f>SUM(AW74,AX74)</f>
        <v>0</v>
      </c>
      <c r="AZ74" s="6"/>
      <c r="BA74" s="6"/>
      <c r="BB74" s="6">
        <f t="shared" si="58"/>
        <v>0</v>
      </c>
      <c r="BC74" s="6">
        <f t="shared" si="49"/>
        <v>0</v>
      </c>
      <c r="BD74" s="37"/>
      <c r="BE74" s="112"/>
      <c r="BF74" s="74">
        <f t="shared" si="21"/>
        <v>0</v>
      </c>
      <c r="BG74" s="74">
        <f t="shared" si="59"/>
        <v>0</v>
      </c>
      <c r="BH74" s="74"/>
      <c r="BI74" s="74">
        <f t="shared" si="23"/>
        <v>0</v>
      </c>
    </row>
    <row r="75" spans="1:61" s="17" customFormat="1" ht="57.75" hidden="1" customHeight="1" x14ac:dyDescent="0.3">
      <c r="A75" s="9" t="s">
        <v>6</v>
      </c>
      <c r="B75" s="13" t="s">
        <v>36</v>
      </c>
      <c r="C75" s="26" t="s">
        <v>103</v>
      </c>
      <c r="D75" s="6">
        <v>12.4</v>
      </c>
      <c r="E75" s="25">
        <v>12.4</v>
      </c>
      <c r="F75" s="25">
        <v>10.3</v>
      </c>
      <c r="G75" s="25"/>
      <c r="H75" s="25">
        <f t="shared" si="74"/>
        <v>10.3</v>
      </c>
      <c r="I75" s="8"/>
      <c r="J75" s="23">
        <f>SUM(H75,I75)</f>
        <v>10.3</v>
      </c>
      <c r="K75" s="119"/>
      <c r="L75" s="23">
        <f>SUM(J75,K75)</f>
        <v>10.3</v>
      </c>
      <c r="M75" s="119"/>
      <c r="N75" s="120"/>
      <c r="O75" s="31">
        <v>10.3</v>
      </c>
      <c r="P75" s="34"/>
      <c r="Q75" s="31">
        <f t="shared" si="4"/>
        <v>10.3</v>
      </c>
      <c r="R75" s="31">
        <v>10.3</v>
      </c>
      <c r="S75" s="120">
        <f t="shared" si="24"/>
        <v>0</v>
      </c>
      <c r="T75" s="37"/>
      <c r="U75" s="31">
        <f t="shared" si="5"/>
        <v>10.3</v>
      </c>
      <c r="V75" s="27">
        <v>2E-3</v>
      </c>
      <c r="W75" s="44">
        <v>10.3</v>
      </c>
      <c r="X75" s="45">
        <f>SUM(Y75-W75)</f>
        <v>-4.2000000000000011</v>
      </c>
      <c r="Y75" s="43">
        <v>6.1</v>
      </c>
      <c r="Z75" s="121"/>
      <c r="AA75" s="43">
        <f t="shared" si="36"/>
        <v>6.1</v>
      </c>
      <c r="AB75" s="70"/>
      <c r="AC75" s="75">
        <f>SUM(AA75:AB75)</f>
        <v>6.1</v>
      </c>
      <c r="AD75" s="37"/>
      <c r="AE75" s="75">
        <f t="shared" si="72"/>
        <v>6.1</v>
      </c>
      <c r="AF75" s="119"/>
      <c r="AG75" s="80">
        <f>SUM(AE75,AF75)</f>
        <v>6.1</v>
      </c>
      <c r="AH75" s="37"/>
      <c r="AI75" s="74">
        <f t="shared" si="73"/>
        <v>6.1</v>
      </c>
      <c r="AJ75" s="6">
        <v>0.4</v>
      </c>
      <c r="AK75" s="74">
        <f t="shared" si="81"/>
        <v>6.5</v>
      </c>
      <c r="AL75" s="39"/>
      <c r="AM75" s="74">
        <f t="shared" si="82"/>
        <v>6.5</v>
      </c>
      <c r="AN75" s="82"/>
      <c r="AO75" s="74">
        <f t="shared" si="83"/>
        <v>6.5</v>
      </c>
      <c r="AP75" s="107"/>
      <c r="AQ75" s="74">
        <f>SUM(AO75,AP75)</f>
        <v>6.5</v>
      </c>
      <c r="AR75" s="6"/>
      <c r="AS75" s="6"/>
      <c r="AT75" s="86">
        <f>SUM(AR75,AS75)</f>
        <v>0</v>
      </c>
      <c r="AU75" s="86"/>
      <c r="AV75" s="86">
        <f t="shared" si="53"/>
        <v>0</v>
      </c>
      <c r="AW75" s="6"/>
      <c r="AX75" s="119"/>
      <c r="AY75" s="6">
        <f>SUM(AW75,AX75)</f>
        <v>0</v>
      </c>
      <c r="AZ75" s="6"/>
      <c r="BA75" s="6"/>
      <c r="BB75" s="6">
        <f t="shared" si="58"/>
        <v>0</v>
      </c>
      <c r="BC75" s="6">
        <f t="shared" si="49"/>
        <v>0</v>
      </c>
      <c r="BD75" s="37"/>
      <c r="BE75" s="112"/>
      <c r="BF75" s="74">
        <f t="shared" si="21"/>
        <v>0</v>
      </c>
      <c r="BG75" s="74">
        <f t="shared" si="59"/>
        <v>0</v>
      </c>
      <c r="BH75" s="74"/>
      <c r="BI75" s="74">
        <f t="shared" si="23"/>
        <v>0</v>
      </c>
    </row>
    <row r="76" spans="1:61" s="17" customFormat="1" ht="193.5" customHeight="1" x14ac:dyDescent="0.3">
      <c r="A76" s="9" t="s">
        <v>6</v>
      </c>
      <c r="B76" s="13" t="s">
        <v>36</v>
      </c>
      <c r="C76" s="29" t="s">
        <v>96</v>
      </c>
      <c r="D76" s="6">
        <v>436.3</v>
      </c>
      <c r="E76" s="25">
        <v>436.3</v>
      </c>
      <c r="F76" s="25">
        <v>436.3</v>
      </c>
      <c r="G76" s="25"/>
      <c r="H76" s="25">
        <f t="shared" si="74"/>
        <v>436.3</v>
      </c>
      <c r="I76" s="8"/>
      <c r="J76" s="23">
        <f>SUM(H76,I76)</f>
        <v>436.3</v>
      </c>
      <c r="K76" s="119"/>
      <c r="L76" s="23">
        <f>SUM(J76,K76)</f>
        <v>436.3</v>
      </c>
      <c r="M76" s="119"/>
      <c r="N76" s="120"/>
      <c r="O76" s="31">
        <v>436.3</v>
      </c>
      <c r="P76" s="34"/>
      <c r="Q76" s="31">
        <f t="shared" si="4"/>
        <v>436.3</v>
      </c>
      <c r="R76" s="31">
        <v>366.9</v>
      </c>
      <c r="S76" s="120">
        <f t="shared" si="24"/>
        <v>-69.400000000000034</v>
      </c>
      <c r="T76" s="31">
        <v>0</v>
      </c>
      <c r="U76" s="31">
        <f t="shared" si="5"/>
        <v>366.9</v>
      </c>
      <c r="V76" s="27">
        <v>10.199999999999999</v>
      </c>
      <c r="W76" s="44">
        <v>377.1</v>
      </c>
      <c r="X76" s="45">
        <f>SUM(Y76-W76)</f>
        <v>31.099999999999966</v>
      </c>
      <c r="Y76" s="43">
        <v>408.2</v>
      </c>
      <c r="Z76" s="121"/>
      <c r="AA76" s="43">
        <f t="shared" si="36"/>
        <v>408.2</v>
      </c>
      <c r="AB76" s="70" t="s">
        <v>66</v>
      </c>
      <c r="AC76" s="75">
        <f>SUM(AA76:AB76)</f>
        <v>408.2</v>
      </c>
      <c r="AD76" s="37"/>
      <c r="AE76" s="75">
        <f t="shared" si="72"/>
        <v>408.2</v>
      </c>
      <c r="AF76" s="119"/>
      <c r="AG76" s="74">
        <f>SUM(AE76,AF76)</f>
        <v>408.2</v>
      </c>
      <c r="AH76" s="37"/>
      <c r="AI76" s="74">
        <f t="shared" si="73"/>
        <v>408.2</v>
      </c>
      <c r="AJ76" s="6">
        <v>29</v>
      </c>
      <c r="AK76" s="74">
        <f t="shared" si="81"/>
        <v>437.2</v>
      </c>
      <c r="AL76" s="39"/>
      <c r="AM76" s="74">
        <f t="shared" si="82"/>
        <v>437.2</v>
      </c>
      <c r="AN76" s="82"/>
      <c r="AO76" s="74">
        <f t="shared" si="83"/>
        <v>437.2</v>
      </c>
      <c r="AP76" s="107"/>
      <c r="AQ76" s="74">
        <f>SUM(AO76,AP76)</f>
        <v>437.2</v>
      </c>
      <c r="AR76" s="6">
        <v>424.1</v>
      </c>
      <c r="AS76" s="6"/>
      <c r="AT76" s="86">
        <f>SUM(AR76,AS76)</f>
        <v>424.1</v>
      </c>
      <c r="AU76" s="86"/>
      <c r="AV76" s="86">
        <f t="shared" si="53"/>
        <v>424.1</v>
      </c>
      <c r="AW76" s="6">
        <v>424.1</v>
      </c>
      <c r="AX76" s="119"/>
      <c r="AY76" s="6">
        <f>SUM(AW76,AX76)</f>
        <v>424.1</v>
      </c>
      <c r="AZ76" s="6"/>
      <c r="BA76" s="6"/>
      <c r="BB76" s="6">
        <v>424.1</v>
      </c>
      <c r="BC76" s="6">
        <v>424.1</v>
      </c>
      <c r="BD76" s="6">
        <v>424.1</v>
      </c>
      <c r="BE76" s="6"/>
      <c r="BF76" s="74">
        <f t="shared" si="21"/>
        <v>424.1</v>
      </c>
      <c r="BG76" s="74">
        <v>424.1</v>
      </c>
      <c r="BH76" s="74"/>
      <c r="BI76" s="74">
        <f t="shared" si="23"/>
        <v>424.1</v>
      </c>
    </row>
    <row r="77" spans="1:61" s="20" customFormat="1" ht="75.75" customHeight="1" x14ac:dyDescent="0.35">
      <c r="A77" s="9" t="s">
        <v>6</v>
      </c>
      <c r="B77" s="13" t="s">
        <v>36</v>
      </c>
      <c r="C77" s="61" t="s">
        <v>141</v>
      </c>
      <c r="D77" s="6"/>
      <c r="E77" s="25"/>
      <c r="F77" s="25"/>
      <c r="G77" s="25"/>
      <c r="H77" s="25"/>
      <c r="I77" s="6"/>
      <c r="J77" s="23"/>
      <c r="K77" s="49"/>
      <c r="L77" s="23"/>
      <c r="M77" s="49"/>
      <c r="N77" s="11"/>
      <c r="O77" s="31"/>
      <c r="P77" s="28"/>
      <c r="Q77" s="31"/>
      <c r="R77" s="31"/>
      <c r="S77" s="120"/>
      <c r="T77" s="60"/>
      <c r="U77" s="31"/>
      <c r="V77" s="47"/>
      <c r="W77" s="44"/>
      <c r="X77" s="45"/>
      <c r="Y77" s="43"/>
      <c r="Z77" s="121"/>
      <c r="AA77" s="43"/>
      <c r="AB77" s="74"/>
      <c r="AC77" s="75"/>
      <c r="AD77" s="53"/>
      <c r="AE77" s="75"/>
      <c r="AF77" s="121"/>
      <c r="AG77" s="74"/>
      <c r="AH77" s="60"/>
      <c r="AI77" s="74"/>
      <c r="AJ77" s="84"/>
      <c r="AK77" s="74"/>
      <c r="AL77" s="47"/>
      <c r="AM77" s="74"/>
      <c r="AN77" s="84"/>
      <c r="AO77" s="74"/>
      <c r="AP77" s="107"/>
      <c r="AQ77" s="74"/>
      <c r="AR77" s="6">
        <v>930.6</v>
      </c>
      <c r="AS77" s="6"/>
      <c r="AT77" s="86">
        <f>SUM(AR77,AS77)</f>
        <v>930.6</v>
      </c>
      <c r="AU77" s="86"/>
      <c r="AV77" s="86">
        <f>SUM(AT77,AU77)</f>
        <v>930.6</v>
      </c>
      <c r="AW77" s="6">
        <v>930.6</v>
      </c>
      <c r="AX77" s="49"/>
      <c r="AY77" s="6">
        <f>SUM(AW77,AX77)</f>
        <v>930.6</v>
      </c>
      <c r="AZ77" s="6"/>
      <c r="BA77" s="6">
        <v>-2.1000000000000001E-2</v>
      </c>
      <c r="BB77" s="6">
        <v>289.7</v>
      </c>
      <c r="BC77" s="6"/>
      <c r="BD77" s="121"/>
      <c r="BE77" s="121"/>
      <c r="BF77" s="123">
        <v>289.70863000000003</v>
      </c>
      <c r="BG77" s="123">
        <v>289.7</v>
      </c>
      <c r="BH77" s="123"/>
      <c r="BI77" s="123">
        <v>289.70863000000003</v>
      </c>
    </row>
    <row r="78" spans="1:61" s="20" customFormat="1" ht="78" customHeight="1" x14ac:dyDescent="0.35">
      <c r="A78" s="9" t="s">
        <v>6</v>
      </c>
      <c r="B78" s="13" t="s">
        <v>36</v>
      </c>
      <c r="C78" s="61" t="s">
        <v>142</v>
      </c>
      <c r="D78" s="6"/>
      <c r="E78" s="25"/>
      <c r="F78" s="25"/>
      <c r="G78" s="25"/>
      <c r="H78" s="25"/>
      <c r="I78" s="6"/>
      <c r="J78" s="23"/>
      <c r="K78" s="49"/>
      <c r="L78" s="23"/>
      <c r="M78" s="49"/>
      <c r="N78" s="11"/>
      <c r="O78" s="31"/>
      <c r="P78" s="28"/>
      <c r="Q78" s="31"/>
      <c r="R78" s="31"/>
      <c r="S78" s="120"/>
      <c r="T78" s="60"/>
      <c r="U78" s="31"/>
      <c r="V78" s="47"/>
      <c r="W78" s="44"/>
      <c r="X78" s="45"/>
      <c r="Y78" s="43"/>
      <c r="Z78" s="121"/>
      <c r="AA78" s="43"/>
      <c r="AB78" s="74"/>
      <c r="AC78" s="75"/>
      <c r="AD78" s="53"/>
      <c r="AE78" s="75"/>
      <c r="AF78" s="121"/>
      <c r="AG78" s="74"/>
      <c r="AH78" s="60"/>
      <c r="AI78" s="74"/>
      <c r="AJ78" s="84"/>
      <c r="AK78" s="74"/>
      <c r="AL78" s="47"/>
      <c r="AM78" s="74"/>
      <c r="AN78" s="84"/>
      <c r="AO78" s="74"/>
      <c r="AP78" s="107"/>
      <c r="AQ78" s="74"/>
      <c r="AR78" s="6">
        <v>14</v>
      </c>
      <c r="AS78" s="6"/>
      <c r="AT78" s="86">
        <f>SUM(AR78,AS78)</f>
        <v>14</v>
      </c>
      <c r="AU78" s="86"/>
      <c r="AV78" s="86">
        <f>SUM(AT78,AU78)</f>
        <v>14</v>
      </c>
      <c r="AW78" s="6">
        <v>14</v>
      </c>
      <c r="AX78" s="49"/>
      <c r="AY78" s="6">
        <f>SUM(AW78,AX78)</f>
        <v>14</v>
      </c>
      <c r="AZ78" s="6"/>
      <c r="BA78" s="6">
        <v>-4.1000000000000002E-2</v>
      </c>
      <c r="BB78" s="6">
        <v>4.3</v>
      </c>
      <c r="BC78" s="6"/>
      <c r="BD78" s="121"/>
      <c r="BE78" s="121"/>
      <c r="BF78" s="123">
        <v>4.3456299999999999</v>
      </c>
      <c r="BG78" s="123">
        <v>4.3</v>
      </c>
      <c r="BH78" s="123"/>
      <c r="BI78" s="123">
        <v>4.3456299999999999</v>
      </c>
    </row>
    <row r="79" spans="1:61" s="17" customFormat="1" ht="32.25" customHeight="1" x14ac:dyDescent="0.2">
      <c r="A79" s="67" t="s">
        <v>4</v>
      </c>
      <c r="B79" s="39" t="s">
        <v>37</v>
      </c>
      <c r="C79" s="66" t="s">
        <v>20</v>
      </c>
      <c r="D79" s="120">
        <f t="shared" ref="D79:I79" si="84">SUM(D88:D88)</f>
        <v>0</v>
      </c>
      <c r="E79" s="120">
        <f t="shared" si="84"/>
        <v>0</v>
      </c>
      <c r="F79" s="120">
        <f t="shared" si="84"/>
        <v>0</v>
      </c>
      <c r="G79" s="120">
        <f t="shared" si="84"/>
        <v>0</v>
      </c>
      <c r="H79" s="120">
        <f t="shared" si="84"/>
        <v>0</v>
      </c>
      <c r="I79" s="7">
        <f t="shared" si="84"/>
        <v>0</v>
      </c>
      <c r="J79" s="120">
        <f>SUM(J88:K88)</f>
        <v>0</v>
      </c>
      <c r="K79" s="120">
        <f>SUM(K88:K88)</f>
        <v>0</v>
      </c>
      <c r="L79" s="120">
        <f>SUM(L88:L88)</f>
        <v>0</v>
      </c>
      <c r="M79" s="120">
        <f>SUM(M88:M88)</f>
        <v>0</v>
      </c>
      <c r="N79" s="120">
        <f>SUM(N88:N88)</f>
        <v>0</v>
      </c>
      <c r="O79" s="32">
        <f>SUM(O85:O88)</f>
        <v>3656</v>
      </c>
      <c r="P79" s="120">
        <f>SUM(P85:P88)</f>
        <v>0</v>
      </c>
      <c r="Q79" s="32" t="e">
        <f>Q85+#REF!+#REF!+#REF!</f>
        <v>#REF!</v>
      </c>
      <c r="R79" s="32">
        <f t="shared" ref="R79:AD79" si="85">SUM(R85:R88)</f>
        <v>10758.2</v>
      </c>
      <c r="S79" s="32">
        <f t="shared" si="85"/>
        <v>7102.2000000000007</v>
      </c>
      <c r="T79" s="32">
        <f t="shared" si="85"/>
        <v>0</v>
      </c>
      <c r="U79" s="32">
        <f t="shared" si="85"/>
        <v>5379.1</v>
      </c>
      <c r="V79" s="32">
        <f t="shared" si="85"/>
        <v>0</v>
      </c>
      <c r="W79" s="32">
        <f t="shared" si="85"/>
        <v>5379.1</v>
      </c>
      <c r="X79" s="41">
        <f t="shared" si="85"/>
        <v>0</v>
      </c>
      <c r="Y79" s="42">
        <f t="shared" si="85"/>
        <v>5379.1</v>
      </c>
      <c r="Z79" s="42">
        <f t="shared" si="85"/>
        <v>0</v>
      </c>
      <c r="AA79" s="42">
        <f t="shared" si="85"/>
        <v>5379.1</v>
      </c>
      <c r="AB79" s="69">
        <f t="shared" si="85"/>
        <v>84.3</v>
      </c>
      <c r="AC79" s="69">
        <f t="shared" si="85"/>
        <v>5463.4000000000005</v>
      </c>
      <c r="AD79" s="69">
        <f t="shared" si="85"/>
        <v>0</v>
      </c>
      <c r="AE79" s="69">
        <f t="shared" ref="AE79:BI79" si="86">SUM(AE80:AE88)</f>
        <v>5463.4000000000005</v>
      </c>
      <c r="AF79" s="69">
        <f t="shared" si="86"/>
        <v>9704.2000000000007</v>
      </c>
      <c r="AG79" s="69">
        <f t="shared" si="86"/>
        <v>15167.6</v>
      </c>
      <c r="AH79" s="70">
        <f t="shared" si="86"/>
        <v>0</v>
      </c>
      <c r="AI79" s="70">
        <f t="shared" si="86"/>
        <v>15167.6</v>
      </c>
      <c r="AJ79" s="70">
        <f t="shared" si="86"/>
        <v>494.67899999999997</v>
      </c>
      <c r="AK79" s="70">
        <f t="shared" si="86"/>
        <v>15662.279</v>
      </c>
      <c r="AL79" s="70">
        <f t="shared" si="86"/>
        <v>0</v>
      </c>
      <c r="AM79" s="70">
        <f t="shared" si="86"/>
        <v>15662.279</v>
      </c>
      <c r="AN79" s="70">
        <f t="shared" si="86"/>
        <v>3000</v>
      </c>
      <c r="AO79" s="70">
        <f t="shared" si="86"/>
        <v>18662.278999999999</v>
      </c>
      <c r="AP79" s="74">
        <f t="shared" si="86"/>
        <v>0</v>
      </c>
      <c r="AQ79" s="70">
        <f t="shared" si="86"/>
        <v>18662.278999999999</v>
      </c>
      <c r="AR79" s="6">
        <f t="shared" si="86"/>
        <v>6450.8</v>
      </c>
      <c r="AS79" s="6">
        <f t="shared" si="86"/>
        <v>0</v>
      </c>
      <c r="AT79" s="6">
        <f t="shared" si="86"/>
        <v>6450.8</v>
      </c>
      <c r="AU79" s="6">
        <f t="shared" si="86"/>
        <v>703.6</v>
      </c>
      <c r="AV79" s="8">
        <f t="shared" si="86"/>
        <v>7154.4000000000005</v>
      </c>
      <c r="AW79" s="8">
        <f t="shared" si="86"/>
        <v>6107.1</v>
      </c>
      <c r="AX79" s="8">
        <f t="shared" si="86"/>
        <v>0</v>
      </c>
      <c r="AY79" s="8">
        <f t="shared" si="86"/>
        <v>6107.1</v>
      </c>
      <c r="AZ79" s="8">
        <f t="shared" si="86"/>
        <v>703.6</v>
      </c>
      <c r="BA79" s="8">
        <f t="shared" si="86"/>
        <v>0</v>
      </c>
      <c r="BB79" s="8">
        <f t="shared" si="86"/>
        <v>7394.2</v>
      </c>
      <c r="BC79" s="8">
        <f t="shared" si="86"/>
        <v>7154.4000000000005</v>
      </c>
      <c r="BD79" s="8">
        <f t="shared" si="86"/>
        <v>849.7</v>
      </c>
      <c r="BE79" s="8">
        <f t="shared" si="86"/>
        <v>0.1</v>
      </c>
      <c r="BF79" s="70">
        <f t="shared" si="86"/>
        <v>7394.2999999999993</v>
      </c>
      <c r="BG79" s="70">
        <f t="shared" si="86"/>
        <v>7539.9999999999991</v>
      </c>
      <c r="BH79" s="70">
        <f t="shared" si="86"/>
        <v>0.7</v>
      </c>
      <c r="BI79" s="70">
        <f t="shared" si="86"/>
        <v>7540.7</v>
      </c>
    </row>
    <row r="80" spans="1:61" s="17" customFormat="1" ht="76.5" hidden="1" customHeight="1" x14ac:dyDescent="0.3">
      <c r="A80" s="9" t="s">
        <v>7</v>
      </c>
      <c r="B80" s="13" t="s">
        <v>110</v>
      </c>
      <c r="C80" s="29" t="s">
        <v>111</v>
      </c>
      <c r="D80" s="25"/>
      <c r="E80" s="25"/>
      <c r="F80" s="25"/>
      <c r="G80" s="25"/>
      <c r="H80" s="25"/>
      <c r="I80" s="78"/>
      <c r="J80" s="25"/>
      <c r="K80" s="25"/>
      <c r="L80" s="25"/>
      <c r="M80" s="25"/>
      <c r="N80" s="25"/>
      <c r="O80" s="31"/>
      <c r="P80" s="25"/>
      <c r="Q80" s="31"/>
      <c r="R80" s="31"/>
      <c r="S80" s="31"/>
      <c r="T80" s="31"/>
      <c r="U80" s="31"/>
      <c r="V80" s="31"/>
      <c r="W80" s="31"/>
      <c r="X80" s="23"/>
      <c r="Y80" s="79"/>
      <c r="Z80" s="79"/>
      <c r="AA80" s="79"/>
      <c r="AB80" s="75"/>
      <c r="AC80" s="75"/>
      <c r="AD80" s="75"/>
      <c r="AE80" s="75">
        <v>0</v>
      </c>
      <c r="AF80" s="75">
        <v>79.2</v>
      </c>
      <c r="AG80" s="74">
        <f>SUM(AE80,AF80)</f>
        <v>79.2</v>
      </c>
      <c r="AH80" s="37"/>
      <c r="AI80" s="74">
        <f t="shared" si="73"/>
        <v>79.2</v>
      </c>
      <c r="AJ80" s="82"/>
      <c r="AK80" s="74">
        <f t="shared" si="81"/>
        <v>79.2</v>
      </c>
      <c r="AL80" s="39"/>
      <c r="AM80" s="74">
        <f t="shared" si="82"/>
        <v>79.2</v>
      </c>
      <c r="AN80" s="82"/>
      <c r="AO80" s="74">
        <f t="shared" si="83"/>
        <v>79.2</v>
      </c>
      <c r="AP80" s="107"/>
      <c r="AQ80" s="74">
        <f t="shared" ref="AQ80:AQ85" si="87">SUM(AO80,AP80)</f>
        <v>79.2</v>
      </c>
      <c r="AR80" s="6"/>
      <c r="AS80" s="6"/>
      <c r="AT80" s="86">
        <f t="shared" ref="AT80:AT88" si="88">SUM(AR80,AS80)</f>
        <v>0</v>
      </c>
      <c r="AU80" s="86"/>
      <c r="AV80" s="86">
        <f t="shared" si="53"/>
        <v>0</v>
      </c>
      <c r="AW80" s="6"/>
      <c r="AX80" s="119"/>
      <c r="AY80" s="6">
        <f t="shared" ref="AY80:AY88" si="89">SUM(AW80,AX80)</f>
        <v>0</v>
      </c>
      <c r="AZ80" s="6"/>
      <c r="BA80" s="6"/>
      <c r="BB80" s="6">
        <f t="shared" si="58"/>
        <v>0</v>
      </c>
      <c r="BC80" s="6">
        <f t="shared" ref="BC80:BC86" si="90">SUM(AY80,AZ80)</f>
        <v>0</v>
      </c>
      <c r="BD80" s="37"/>
      <c r="BE80" s="112"/>
      <c r="BF80" s="74">
        <f t="shared" ref="BF80:BF88" si="91">SUM(BB80,BE80)</f>
        <v>0</v>
      </c>
      <c r="BG80" s="74">
        <f t="shared" si="59"/>
        <v>0</v>
      </c>
      <c r="BH80" s="74"/>
      <c r="BI80" s="74">
        <f t="shared" ref="BI80:BI88" si="92">SUM(BG80,BH80)</f>
        <v>0</v>
      </c>
    </row>
    <row r="81" spans="1:61" s="17" customFormat="1" ht="76.5" hidden="1" customHeight="1" x14ac:dyDescent="0.3">
      <c r="A81" s="9" t="s">
        <v>7</v>
      </c>
      <c r="B81" s="13" t="s">
        <v>110</v>
      </c>
      <c r="C81" s="29" t="s">
        <v>112</v>
      </c>
      <c r="D81" s="25"/>
      <c r="E81" s="25"/>
      <c r="F81" s="25"/>
      <c r="G81" s="25"/>
      <c r="H81" s="25"/>
      <c r="I81" s="78"/>
      <c r="J81" s="25"/>
      <c r="K81" s="25"/>
      <c r="L81" s="25"/>
      <c r="M81" s="25"/>
      <c r="N81" s="25"/>
      <c r="O81" s="31"/>
      <c r="P81" s="25"/>
      <c r="Q81" s="31"/>
      <c r="R81" s="31"/>
      <c r="S81" s="31"/>
      <c r="T81" s="31"/>
      <c r="U81" s="31"/>
      <c r="V81" s="31"/>
      <c r="W81" s="31"/>
      <c r="X81" s="23"/>
      <c r="Y81" s="79"/>
      <c r="Z81" s="79"/>
      <c r="AA81" s="79"/>
      <c r="AB81" s="75"/>
      <c r="AC81" s="75"/>
      <c r="AD81" s="75"/>
      <c r="AE81" s="75">
        <v>0</v>
      </c>
      <c r="AF81" s="75">
        <v>7840</v>
      </c>
      <c r="AG81" s="74">
        <f>SUM(AE81,AF81)</f>
        <v>7840</v>
      </c>
      <c r="AH81" s="37"/>
      <c r="AI81" s="74">
        <f t="shared" si="73"/>
        <v>7840</v>
      </c>
      <c r="AJ81" s="82"/>
      <c r="AK81" s="74">
        <f t="shared" si="81"/>
        <v>7840</v>
      </c>
      <c r="AL81" s="39"/>
      <c r="AM81" s="74">
        <f t="shared" si="82"/>
        <v>7840</v>
      </c>
      <c r="AN81" s="82"/>
      <c r="AO81" s="74">
        <f t="shared" si="83"/>
        <v>7840</v>
      </c>
      <c r="AP81" s="107"/>
      <c r="AQ81" s="74">
        <f t="shared" si="87"/>
        <v>7840</v>
      </c>
      <c r="AR81" s="6"/>
      <c r="AS81" s="6"/>
      <c r="AT81" s="86">
        <f t="shared" si="88"/>
        <v>0</v>
      </c>
      <c r="AU81" s="86"/>
      <c r="AV81" s="86">
        <f t="shared" si="53"/>
        <v>0</v>
      </c>
      <c r="AW81" s="6"/>
      <c r="AX81" s="119"/>
      <c r="AY81" s="6">
        <f t="shared" si="89"/>
        <v>0</v>
      </c>
      <c r="AZ81" s="6"/>
      <c r="BA81" s="6"/>
      <c r="BB81" s="6">
        <f t="shared" si="58"/>
        <v>0</v>
      </c>
      <c r="BC81" s="6">
        <f t="shared" si="90"/>
        <v>0</v>
      </c>
      <c r="BD81" s="37"/>
      <c r="BE81" s="112"/>
      <c r="BF81" s="74">
        <f t="shared" si="91"/>
        <v>0</v>
      </c>
      <c r="BG81" s="74">
        <f t="shared" si="59"/>
        <v>0</v>
      </c>
      <c r="BH81" s="74"/>
      <c r="BI81" s="74">
        <f t="shared" si="92"/>
        <v>0</v>
      </c>
    </row>
    <row r="82" spans="1:61" s="17" customFormat="1" ht="53.25" hidden="1" customHeight="1" x14ac:dyDescent="0.3">
      <c r="A82" s="9" t="s">
        <v>7</v>
      </c>
      <c r="B82" s="13" t="s">
        <v>38</v>
      </c>
      <c r="C82" s="29" t="s">
        <v>113</v>
      </c>
      <c r="D82" s="25"/>
      <c r="E82" s="25"/>
      <c r="F82" s="25"/>
      <c r="G82" s="25"/>
      <c r="H82" s="25"/>
      <c r="I82" s="78"/>
      <c r="J82" s="25"/>
      <c r="K82" s="25"/>
      <c r="L82" s="25"/>
      <c r="M82" s="25"/>
      <c r="N82" s="25"/>
      <c r="O82" s="31"/>
      <c r="P82" s="25"/>
      <c r="Q82" s="31"/>
      <c r="R82" s="31"/>
      <c r="S82" s="31"/>
      <c r="T82" s="31"/>
      <c r="U82" s="31"/>
      <c r="V82" s="31"/>
      <c r="W82" s="31"/>
      <c r="X82" s="23"/>
      <c r="Y82" s="79"/>
      <c r="Z82" s="79"/>
      <c r="AA82" s="79"/>
      <c r="AB82" s="75"/>
      <c r="AC82" s="75"/>
      <c r="AD82" s="75"/>
      <c r="AE82" s="75">
        <v>0</v>
      </c>
      <c r="AF82" s="75">
        <v>1785</v>
      </c>
      <c r="AG82" s="74">
        <f>SUM(AE82,AF82)</f>
        <v>1785</v>
      </c>
      <c r="AH82" s="37"/>
      <c r="AI82" s="74">
        <f t="shared" si="73"/>
        <v>1785</v>
      </c>
      <c r="AJ82" s="82"/>
      <c r="AK82" s="74">
        <f t="shared" si="81"/>
        <v>1785</v>
      </c>
      <c r="AL82" s="39"/>
      <c r="AM82" s="74">
        <f t="shared" si="82"/>
        <v>1785</v>
      </c>
      <c r="AN82" s="82"/>
      <c r="AO82" s="74">
        <f t="shared" si="83"/>
        <v>1785</v>
      </c>
      <c r="AP82" s="107"/>
      <c r="AQ82" s="74">
        <f t="shared" si="87"/>
        <v>1785</v>
      </c>
      <c r="AR82" s="6"/>
      <c r="AS82" s="6"/>
      <c r="AT82" s="86">
        <f t="shared" si="88"/>
        <v>0</v>
      </c>
      <c r="AU82" s="86"/>
      <c r="AV82" s="86">
        <f t="shared" si="53"/>
        <v>0</v>
      </c>
      <c r="AW82" s="6"/>
      <c r="AX82" s="119"/>
      <c r="AY82" s="6">
        <f t="shared" si="89"/>
        <v>0</v>
      </c>
      <c r="AZ82" s="6"/>
      <c r="BA82" s="6"/>
      <c r="BB82" s="6">
        <f t="shared" si="58"/>
        <v>0</v>
      </c>
      <c r="BC82" s="6">
        <f t="shared" si="90"/>
        <v>0</v>
      </c>
      <c r="BD82" s="37"/>
      <c r="BE82" s="112"/>
      <c r="BF82" s="74">
        <f t="shared" si="91"/>
        <v>0</v>
      </c>
      <c r="BG82" s="74">
        <f t="shared" si="59"/>
        <v>0</v>
      </c>
      <c r="BH82" s="74"/>
      <c r="BI82" s="74">
        <f t="shared" si="92"/>
        <v>0</v>
      </c>
    </row>
    <row r="83" spans="1:61" s="17" customFormat="1" ht="76.5" hidden="1" customHeight="1" x14ac:dyDescent="0.3">
      <c r="A83" s="9" t="s">
        <v>7</v>
      </c>
      <c r="B83" s="13" t="s">
        <v>38</v>
      </c>
      <c r="C83" s="29" t="s">
        <v>117</v>
      </c>
      <c r="D83" s="25"/>
      <c r="E83" s="25"/>
      <c r="F83" s="25"/>
      <c r="G83" s="25"/>
      <c r="H83" s="25"/>
      <c r="I83" s="78"/>
      <c r="J83" s="25"/>
      <c r="K83" s="25"/>
      <c r="L83" s="25"/>
      <c r="M83" s="25"/>
      <c r="N83" s="25"/>
      <c r="O83" s="31"/>
      <c r="P83" s="25"/>
      <c r="Q83" s="31"/>
      <c r="R83" s="31"/>
      <c r="S83" s="31"/>
      <c r="T83" s="31"/>
      <c r="U83" s="31"/>
      <c r="V83" s="31"/>
      <c r="W83" s="31"/>
      <c r="X83" s="23"/>
      <c r="Y83" s="79"/>
      <c r="Z83" s="79"/>
      <c r="AA83" s="79"/>
      <c r="AB83" s="75"/>
      <c r="AC83" s="75"/>
      <c r="AD83" s="75"/>
      <c r="AE83" s="75"/>
      <c r="AF83" s="75"/>
      <c r="AG83" s="74"/>
      <c r="AH83" s="37"/>
      <c r="AI83" s="74">
        <v>0</v>
      </c>
      <c r="AJ83" s="121">
        <v>494.67899999999997</v>
      </c>
      <c r="AK83" s="74">
        <f t="shared" si="81"/>
        <v>494.67899999999997</v>
      </c>
      <c r="AL83" s="39"/>
      <c r="AM83" s="74">
        <f t="shared" si="82"/>
        <v>494.67899999999997</v>
      </c>
      <c r="AN83" s="82"/>
      <c r="AO83" s="74">
        <f t="shared" si="83"/>
        <v>494.67899999999997</v>
      </c>
      <c r="AP83" s="107"/>
      <c r="AQ83" s="74">
        <f t="shared" si="87"/>
        <v>494.67899999999997</v>
      </c>
      <c r="AR83" s="6"/>
      <c r="AS83" s="6"/>
      <c r="AT83" s="86">
        <f t="shared" si="88"/>
        <v>0</v>
      </c>
      <c r="AU83" s="86"/>
      <c r="AV83" s="86">
        <f t="shared" si="53"/>
        <v>0</v>
      </c>
      <c r="AW83" s="6"/>
      <c r="AX83" s="119"/>
      <c r="AY83" s="6">
        <f t="shared" si="89"/>
        <v>0</v>
      </c>
      <c r="AZ83" s="6"/>
      <c r="BA83" s="6"/>
      <c r="BB83" s="6">
        <f t="shared" si="58"/>
        <v>0</v>
      </c>
      <c r="BC83" s="6">
        <f t="shared" si="90"/>
        <v>0</v>
      </c>
      <c r="BD83" s="37"/>
      <c r="BE83" s="112"/>
      <c r="BF83" s="74">
        <f t="shared" si="91"/>
        <v>0</v>
      </c>
      <c r="BG83" s="74">
        <f t="shared" si="59"/>
        <v>0</v>
      </c>
      <c r="BH83" s="74"/>
      <c r="BI83" s="74">
        <f t="shared" si="92"/>
        <v>0</v>
      </c>
    </row>
    <row r="84" spans="1:61" s="17" customFormat="1" ht="56.25" hidden="1" customHeight="1" x14ac:dyDescent="0.3">
      <c r="A84" s="9" t="s">
        <v>7</v>
      </c>
      <c r="B84" s="13" t="s">
        <v>38</v>
      </c>
      <c r="C84" s="29" t="s">
        <v>119</v>
      </c>
      <c r="D84" s="25">
        <v>3000</v>
      </c>
      <c r="E84" s="25"/>
      <c r="F84" s="25"/>
      <c r="G84" s="25"/>
      <c r="H84" s="25"/>
      <c r="I84" s="78"/>
      <c r="J84" s="25"/>
      <c r="K84" s="25"/>
      <c r="L84" s="25"/>
      <c r="M84" s="25"/>
      <c r="N84" s="25"/>
      <c r="O84" s="31"/>
      <c r="P84" s="25"/>
      <c r="Q84" s="31"/>
      <c r="R84" s="31"/>
      <c r="S84" s="31"/>
      <c r="T84" s="31"/>
      <c r="U84" s="31"/>
      <c r="V84" s="31"/>
      <c r="W84" s="31"/>
      <c r="X84" s="23"/>
      <c r="Y84" s="79"/>
      <c r="Z84" s="79"/>
      <c r="AA84" s="79"/>
      <c r="AB84" s="75"/>
      <c r="AC84" s="75"/>
      <c r="AD84" s="75"/>
      <c r="AE84" s="75"/>
      <c r="AF84" s="75"/>
      <c r="AG84" s="74"/>
      <c r="AH84" s="37"/>
      <c r="AI84" s="74"/>
      <c r="AJ84" s="121"/>
      <c r="AK84" s="74"/>
      <c r="AL84" s="39"/>
      <c r="AM84" s="74">
        <v>0</v>
      </c>
      <c r="AN84" s="6">
        <v>3000</v>
      </c>
      <c r="AO84" s="74">
        <f t="shared" si="83"/>
        <v>3000</v>
      </c>
      <c r="AP84" s="107"/>
      <c r="AQ84" s="74">
        <f t="shared" si="87"/>
        <v>3000</v>
      </c>
      <c r="AR84" s="6"/>
      <c r="AS84" s="6"/>
      <c r="AT84" s="86">
        <f t="shared" si="88"/>
        <v>0</v>
      </c>
      <c r="AU84" s="86"/>
      <c r="AV84" s="86">
        <f t="shared" si="53"/>
        <v>0</v>
      </c>
      <c r="AW84" s="6"/>
      <c r="AX84" s="119"/>
      <c r="AY84" s="6">
        <f t="shared" si="89"/>
        <v>0</v>
      </c>
      <c r="AZ84" s="6"/>
      <c r="BA84" s="6"/>
      <c r="BB84" s="6">
        <f t="shared" si="58"/>
        <v>0</v>
      </c>
      <c r="BC84" s="6">
        <f t="shared" si="90"/>
        <v>0</v>
      </c>
      <c r="BD84" s="37"/>
      <c r="BE84" s="112"/>
      <c r="BF84" s="74">
        <f t="shared" si="91"/>
        <v>0</v>
      </c>
      <c r="BG84" s="74">
        <f t="shared" si="59"/>
        <v>0</v>
      </c>
      <c r="BH84" s="74"/>
      <c r="BI84" s="74">
        <f t="shared" si="92"/>
        <v>0</v>
      </c>
    </row>
    <row r="85" spans="1:61" s="17" customFormat="1" ht="111.75" customHeight="1" x14ac:dyDescent="0.3">
      <c r="A85" s="9" t="s">
        <v>6</v>
      </c>
      <c r="B85" s="13" t="s">
        <v>61</v>
      </c>
      <c r="C85" s="29" t="s">
        <v>108</v>
      </c>
      <c r="D85" s="120"/>
      <c r="E85" s="120"/>
      <c r="F85" s="120"/>
      <c r="G85" s="120"/>
      <c r="H85" s="120"/>
      <c r="I85" s="7"/>
      <c r="J85" s="120"/>
      <c r="K85" s="120"/>
      <c r="L85" s="120"/>
      <c r="M85" s="120"/>
      <c r="N85" s="120"/>
      <c r="O85" s="31">
        <v>1828</v>
      </c>
      <c r="P85" s="120"/>
      <c r="Q85" s="31">
        <f>P85+O85</f>
        <v>1828</v>
      </c>
      <c r="R85" s="31">
        <v>5379.1</v>
      </c>
      <c r="S85" s="120">
        <f>R85-Q85</f>
        <v>3551.1000000000004</v>
      </c>
      <c r="T85" s="31">
        <v>0</v>
      </c>
      <c r="U85" s="31">
        <v>5279.3</v>
      </c>
      <c r="V85" s="64"/>
      <c r="W85" s="44">
        <v>5279.3</v>
      </c>
      <c r="X85" s="45">
        <f>SUM(Y85-W85)</f>
        <v>0</v>
      </c>
      <c r="Y85" s="43">
        <v>5279.3</v>
      </c>
      <c r="Z85" s="121"/>
      <c r="AA85" s="43">
        <f t="shared" si="36"/>
        <v>5279.3</v>
      </c>
      <c r="AB85" s="74">
        <v>84.3</v>
      </c>
      <c r="AC85" s="75">
        <f>SUM(AA85:AB85)</f>
        <v>5363.6</v>
      </c>
      <c r="AD85" s="37"/>
      <c r="AE85" s="75">
        <f t="shared" si="72"/>
        <v>5363.6</v>
      </c>
      <c r="AF85" s="119"/>
      <c r="AG85" s="74">
        <f>SUM(AE85,AF85)</f>
        <v>5363.6</v>
      </c>
      <c r="AH85" s="37"/>
      <c r="AI85" s="74">
        <f t="shared" si="73"/>
        <v>5363.6</v>
      </c>
      <c r="AJ85" s="82"/>
      <c r="AK85" s="74">
        <f t="shared" si="81"/>
        <v>5363.6</v>
      </c>
      <c r="AL85" s="39"/>
      <c r="AM85" s="74">
        <f t="shared" si="82"/>
        <v>5363.6</v>
      </c>
      <c r="AN85" s="82"/>
      <c r="AO85" s="74">
        <f t="shared" si="83"/>
        <v>5363.6</v>
      </c>
      <c r="AP85" s="107"/>
      <c r="AQ85" s="74">
        <f t="shared" si="87"/>
        <v>5363.6</v>
      </c>
      <c r="AR85" s="6">
        <v>5601.1</v>
      </c>
      <c r="AS85" s="6"/>
      <c r="AT85" s="86">
        <f t="shared" si="88"/>
        <v>5601.1</v>
      </c>
      <c r="AU85" s="86"/>
      <c r="AV85" s="86">
        <f t="shared" si="53"/>
        <v>5601.1</v>
      </c>
      <c r="AW85" s="6">
        <v>5601.1</v>
      </c>
      <c r="AX85" s="119"/>
      <c r="AY85" s="6">
        <f t="shared" si="89"/>
        <v>5601.1</v>
      </c>
      <c r="AZ85" s="6"/>
      <c r="BA85" s="6"/>
      <c r="BB85" s="6">
        <v>5843.4</v>
      </c>
      <c r="BC85" s="6">
        <f t="shared" si="90"/>
        <v>5601.1</v>
      </c>
      <c r="BD85" s="37"/>
      <c r="BE85" s="112"/>
      <c r="BF85" s="74">
        <f t="shared" si="91"/>
        <v>5843.4</v>
      </c>
      <c r="BG85" s="74">
        <v>5843.4</v>
      </c>
      <c r="BH85" s="74"/>
      <c r="BI85" s="74">
        <f t="shared" si="92"/>
        <v>5843.4</v>
      </c>
    </row>
    <row r="86" spans="1:61" s="17" customFormat="1" ht="60" customHeight="1" x14ac:dyDescent="0.3">
      <c r="A86" s="9" t="s">
        <v>6</v>
      </c>
      <c r="B86" s="13" t="s">
        <v>128</v>
      </c>
      <c r="C86" s="29" t="s">
        <v>138</v>
      </c>
      <c r="D86" s="120"/>
      <c r="E86" s="120"/>
      <c r="F86" s="120"/>
      <c r="G86" s="120"/>
      <c r="H86" s="120"/>
      <c r="I86" s="7"/>
      <c r="J86" s="120"/>
      <c r="K86" s="120"/>
      <c r="L86" s="120"/>
      <c r="M86" s="120"/>
      <c r="N86" s="120"/>
      <c r="O86" s="31"/>
      <c r="P86" s="120"/>
      <c r="Q86" s="31"/>
      <c r="R86" s="31"/>
      <c r="S86" s="120"/>
      <c r="T86" s="31"/>
      <c r="U86" s="31"/>
      <c r="V86" s="64"/>
      <c r="W86" s="44"/>
      <c r="X86" s="45"/>
      <c r="Y86" s="43"/>
      <c r="Z86" s="121"/>
      <c r="AA86" s="43"/>
      <c r="AB86" s="74"/>
      <c r="AC86" s="75"/>
      <c r="AD86" s="37"/>
      <c r="AE86" s="75"/>
      <c r="AF86" s="119"/>
      <c r="AG86" s="74"/>
      <c r="AH86" s="37"/>
      <c r="AI86" s="74"/>
      <c r="AJ86" s="82"/>
      <c r="AK86" s="74"/>
      <c r="AL86" s="39"/>
      <c r="AM86" s="74"/>
      <c r="AN86" s="82"/>
      <c r="AO86" s="74"/>
      <c r="AP86" s="107"/>
      <c r="AQ86" s="74"/>
      <c r="AR86" s="6"/>
      <c r="AS86" s="6"/>
      <c r="AT86" s="86">
        <f t="shared" si="88"/>
        <v>0</v>
      </c>
      <c r="AU86" s="86">
        <v>703.6</v>
      </c>
      <c r="AV86" s="86">
        <f t="shared" si="53"/>
        <v>703.6</v>
      </c>
      <c r="AW86" s="6"/>
      <c r="AX86" s="119"/>
      <c r="AY86" s="6">
        <f t="shared" si="89"/>
        <v>0</v>
      </c>
      <c r="AZ86" s="6">
        <v>703.6</v>
      </c>
      <c r="BA86" s="6"/>
      <c r="BB86" s="6">
        <v>701.1</v>
      </c>
      <c r="BC86" s="6">
        <f t="shared" si="90"/>
        <v>703.6</v>
      </c>
      <c r="BD86" s="37"/>
      <c r="BE86" s="6">
        <v>0.1</v>
      </c>
      <c r="BF86" s="74">
        <f t="shared" si="91"/>
        <v>701.2</v>
      </c>
      <c r="BG86" s="74">
        <v>846.9</v>
      </c>
      <c r="BH86" s="74">
        <v>0.7</v>
      </c>
      <c r="BI86" s="74">
        <f t="shared" si="92"/>
        <v>847.6</v>
      </c>
    </row>
    <row r="87" spans="1:61" s="17" customFormat="1" ht="95.25" customHeight="1" x14ac:dyDescent="0.3">
      <c r="A87" s="9" t="s">
        <v>6</v>
      </c>
      <c r="B87" s="13" t="s">
        <v>38</v>
      </c>
      <c r="C87" s="29" t="s">
        <v>143</v>
      </c>
      <c r="D87" s="120"/>
      <c r="E87" s="120"/>
      <c r="F87" s="120"/>
      <c r="G87" s="120"/>
      <c r="H87" s="120"/>
      <c r="I87" s="7"/>
      <c r="J87" s="120"/>
      <c r="K87" s="120"/>
      <c r="L87" s="120"/>
      <c r="M87" s="120"/>
      <c r="N87" s="120"/>
      <c r="O87" s="31"/>
      <c r="P87" s="120"/>
      <c r="Q87" s="31"/>
      <c r="R87" s="31"/>
      <c r="S87" s="120"/>
      <c r="T87" s="31"/>
      <c r="U87" s="31"/>
      <c r="V87" s="64"/>
      <c r="W87" s="44"/>
      <c r="X87" s="45"/>
      <c r="Y87" s="43"/>
      <c r="Z87" s="121"/>
      <c r="AA87" s="43"/>
      <c r="AB87" s="74"/>
      <c r="AC87" s="75"/>
      <c r="AD87" s="37"/>
      <c r="AE87" s="75"/>
      <c r="AF87" s="119"/>
      <c r="AG87" s="74"/>
      <c r="AH87" s="37"/>
      <c r="AI87" s="74"/>
      <c r="AJ87" s="82"/>
      <c r="AK87" s="74"/>
      <c r="AL87" s="39"/>
      <c r="AM87" s="74"/>
      <c r="AN87" s="82"/>
      <c r="AO87" s="74"/>
      <c r="AP87" s="107"/>
      <c r="AQ87" s="74"/>
      <c r="AR87" s="6">
        <v>506</v>
      </c>
      <c r="AS87" s="6"/>
      <c r="AT87" s="86">
        <f t="shared" si="88"/>
        <v>506</v>
      </c>
      <c r="AU87" s="86"/>
      <c r="AV87" s="86">
        <f t="shared" si="53"/>
        <v>506</v>
      </c>
      <c r="AW87" s="6">
        <v>506</v>
      </c>
      <c r="AX87" s="119"/>
      <c r="AY87" s="6">
        <f t="shared" si="89"/>
        <v>506</v>
      </c>
      <c r="AZ87" s="6"/>
      <c r="BA87" s="6"/>
      <c r="BB87" s="6">
        <v>506</v>
      </c>
      <c r="BC87" s="6">
        <v>506</v>
      </c>
      <c r="BD87" s="6">
        <v>506</v>
      </c>
      <c r="BE87" s="6"/>
      <c r="BF87" s="74">
        <f t="shared" si="91"/>
        <v>506</v>
      </c>
      <c r="BG87" s="74">
        <v>506</v>
      </c>
      <c r="BH87" s="74"/>
      <c r="BI87" s="74">
        <f t="shared" si="92"/>
        <v>506</v>
      </c>
    </row>
    <row r="88" spans="1:61" s="17" customFormat="1" ht="120" customHeight="1" x14ac:dyDescent="0.3">
      <c r="A88" s="9" t="s">
        <v>6</v>
      </c>
      <c r="B88" s="13" t="s">
        <v>38</v>
      </c>
      <c r="C88" s="29" t="s">
        <v>153</v>
      </c>
      <c r="D88" s="120"/>
      <c r="E88" s="120"/>
      <c r="F88" s="120"/>
      <c r="G88" s="120"/>
      <c r="H88" s="120"/>
      <c r="I88" s="7"/>
      <c r="J88" s="120"/>
      <c r="K88" s="120"/>
      <c r="L88" s="120"/>
      <c r="M88" s="120"/>
      <c r="N88" s="120"/>
      <c r="O88" s="31">
        <v>1828</v>
      </c>
      <c r="P88" s="120"/>
      <c r="Q88" s="31">
        <f>P88+O88</f>
        <v>1828</v>
      </c>
      <c r="R88" s="31">
        <v>5379.1</v>
      </c>
      <c r="S88" s="120">
        <f>R88-Q88</f>
        <v>3551.1000000000004</v>
      </c>
      <c r="T88" s="31">
        <v>0</v>
      </c>
      <c r="U88" s="31">
        <v>99.8</v>
      </c>
      <c r="V88" s="64"/>
      <c r="W88" s="44">
        <v>99.8</v>
      </c>
      <c r="X88" s="45">
        <f>SUM(Y88-W88)</f>
        <v>0</v>
      </c>
      <c r="Y88" s="43">
        <v>99.8</v>
      </c>
      <c r="Z88" s="121"/>
      <c r="AA88" s="43">
        <f>SUM(Y88,Z88)</f>
        <v>99.8</v>
      </c>
      <c r="AB88" s="70"/>
      <c r="AC88" s="75">
        <f>SUM(AA88:AB88)</f>
        <v>99.8</v>
      </c>
      <c r="AD88" s="37"/>
      <c r="AE88" s="75">
        <f t="shared" si="72"/>
        <v>99.8</v>
      </c>
      <c r="AF88" s="119"/>
      <c r="AG88" s="74">
        <f>SUM(AE88,AF88)</f>
        <v>99.8</v>
      </c>
      <c r="AH88" s="37"/>
      <c r="AI88" s="74">
        <f t="shared" si="73"/>
        <v>99.8</v>
      </c>
      <c r="AJ88" s="82"/>
      <c r="AK88" s="74">
        <f t="shared" si="81"/>
        <v>99.8</v>
      </c>
      <c r="AL88" s="39"/>
      <c r="AM88" s="74">
        <f t="shared" si="82"/>
        <v>99.8</v>
      </c>
      <c r="AN88" s="82"/>
      <c r="AO88" s="74">
        <f t="shared" si="83"/>
        <v>99.8</v>
      </c>
      <c r="AP88" s="107"/>
      <c r="AQ88" s="74">
        <f>SUM(AO88,AP88)</f>
        <v>99.8</v>
      </c>
      <c r="AR88" s="6">
        <v>343.7</v>
      </c>
      <c r="AS88" s="6"/>
      <c r="AT88" s="86">
        <f t="shared" si="88"/>
        <v>343.7</v>
      </c>
      <c r="AU88" s="86"/>
      <c r="AV88" s="86">
        <f t="shared" si="53"/>
        <v>343.7</v>
      </c>
      <c r="AW88" s="6">
        <v>0</v>
      </c>
      <c r="AX88" s="119"/>
      <c r="AY88" s="6">
        <f t="shared" si="89"/>
        <v>0</v>
      </c>
      <c r="AZ88" s="6"/>
      <c r="BA88" s="6"/>
      <c r="BB88" s="6">
        <v>343.7</v>
      </c>
      <c r="BC88" s="6">
        <v>343.7</v>
      </c>
      <c r="BD88" s="6">
        <v>343.7</v>
      </c>
      <c r="BE88" s="6"/>
      <c r="BF88" s="74">
        <f t="shared" si="91"/>
        <v>343.7</v>
      </c>
      <c r="BG88" s="74">
        <v>343.7</v>
      </c>
      <c r="BH88" s="74"/>
      <c r="BI88" s="74">
        <f t="shared" si="92"/>
        <v>343.7</v>
      </c>
    </row>
    <row r="89" spans="1:61" x14ac:dyDescent="0.3">
      <c r="A89" s="125"/>
      <c r="B89" s="126"/>
      <c r="U89" s="71"/>
      <c r="AR89" s="110"/>
      <c r="AS89" s="110"/>
      <c r="AT89" s="110"/>
      <c r="AU89" s="110"/>
      <c r="AV89" s="110"/>
    </row>
    <row r="90" spans="1:61" x14ac:dyDescent="0.3">
      <c r="A90" s="125"/>
      <c r="B90" s="126"/>
    </row>
    <row r="91" spans="1:61" x14ac:dyDescent="0.3">
      <c r="A91" s="125"/>
      <c r="B91" s="126"/>
    </row>
    <row r="92" spans="1:61" x14ac:dyDescent="0.3">
      <c r="A92" s="125"/>
      <c r="B92" s="126"/>
    </row>
    <row r="93" spans="1:61" x14ac:dyDescent="0.3">
      <c r="A93" s="125"/>
      <c r="B93" s="126"/>
    </row>
    <row r="94" spans="1:61" x14ac:dyDescent="0.3">
      <c r="A94" s="125"/>
      <c r="B94" s="126"/>
    </row>
    <row r="95" spans="1:61" x14ac:dyDescent="0.3">
      <c r="A95" s="125"/>
      <c r="B95" s="126"/>
    </row>
    <row r="96" spans="1:61" x14ac:dyDescent="0.3">
      <c r="A96" s="125"/>
      <c r="B96" s="126"/>
    </row>
    <row r="97" spans="1:2" x14ac:dyDescent="0.3">
      <c r="A97" s="125"/>
      <c r="B97" s="126"/>
    </row>
    <row r="98" spans="1:2" x14ac:dyDescent="0.3">
      <c r="A98" s="125"/>
      <c r="B98" s="126"/>
    </row>
    <row r="99" spans="1:2" x14ac:dyDescent="0.3">
      <c r="A99" s="125"/>
      <c r="B99" s="126"/>
    </row>
    <row r="100" spans="1:2" x14ac:dyDescent="0.3">
      <c r="A100" s="125"/>
      <c r="B100" s="126"/>
    </row>
    <row r="101" spans="1:2" x14ac:dyDescent="0.3">
      <c r="A101" s="125"/>
      <c r="B101" s="126"/>
    </row>
    <row r="102" spans="1:2" x14ac:dyDescent="0.3">
      <c r="A102" s="125"/>
      <c r="B102" s="126"/>
    </row>
    <row r="103" spans="1:2" x14ac:dyDescent="0.3">
      <c r="A103" s="125"/>
      <c r="B103" s="126"/>
    </row>
    <row r="104" spans="1:2" x14ac:dyDescent="0.3">
      <c r="A104" s="125"/>
      <c r="B104" s="126"/>
    </row>
    <row r="105" spans="1:2" x14ac:dyDescent="0.3">
      <c r="A105" s="125"/>
      <c r="B105" s="126"/>
    </row>
    <row r="106" spans="1:2" x14ac:dyDescent="0.3">
      <c r="A106" s="125"/>
      <c r="B106" s="126"/>
    </row>
    <row r="107" spans="1:2" x14ac:dyDescent="0.3">
      <c r="A107" s="125"/>
      <c r="B107" s="126"/>
    </row>
    <row r="108" spans="1:2" x14ac:dyDescent="0.3">
      <c r="A108" s="125"/>
      <c r="B108" s="126"/>
    </row>
    <row r="109" spans="1:2" x14ac:dyDescent="0.3">
      <c r="A109" s="125"/>
      <c r="B109" s="126"/>
    </row>
    <row r="110" spans="1:2" x14ac:dyDescent="0.3">
      <c r="A110" s="125"/>
      <c r="B110" s="126"/>
    </row>
    <row r="111" spans="1:2" x14ac:dyDescent="0.3">
      <c r="A111" s="125"/>
      <c r="B111" s="126"/>
    </row>
    <row r="112" spans="1:2" x14ac:dyDescent="0.3">
      <c r="A112" s="125"/>
      <c r="B112" s="126"/>
    </row>
    <row r="113" spans="1:2" x14ac:dyDescent="0.3">
      <c r="A113" s="125"/>
      <c r="B113" s="126"/>
    </row>
    <row r="114" spans="1:2" x14ac:dyDescent="0.3">
      <c r="A114" s="125"/>
      <c r="B114" s="126"/>
    </row>
    <row r="115" spans="1:2" x14ac:dyDescent="0.3">
      <c r="A115" s="125"/>
      <c r="B115" s="126"/>
    </row>
  </sheetData>
  <mergeCells count="70">
    <mergeCell ref="BD10:BD11"/>
    <mergeCell ref="BG10:BG11"/>
    <mergeCell ref="AX10:AX11"/>
    <mergeCell ref="AY10:AY11"/>
    <mergeCell ref="BF9:BI9"/>
    <mergeCell ref="BE10:BE11"/>
    <mergeCell ref="BF10:BF11"/>
    <mergeCell ref="BH10:BH11"/>
    <mergeCell ref="BI10:BI11"/>
    <mergeCell ref="BB10:BB11"/>
    <mergeCell ref="AU10:AU11"/>
    <mergeCell ref="AV10:AV11"/>
    <mergeCell ref="AZ10:AZ11"/>
    <mergeCell ref="BC10:BC11"/>
    <mergeCell ref="AR10:AR11"/>
    <mergeCell ref="AT10:AT11"/>
    <mergeCell ref="AS10:AS11"/>
    <mergeCell ref="AW10:AW11"/>
    <mergeCell ref="BA10:BA11"/>
    <mergeCell ref="AK10:AK11"/>
    <mergeCell ref="AH10:AH11"/>
    <mergeCell ref="AI10:AI11"/>
    <mergeCell ref="AP10:AP11"/>
    <mergeCell ref="AQ10:AQ11"/>
    <mergeCell ref="AN10:AN11"/>
    <mergeCell ref="AO10:AO11"/>
    <mergeCell ref="A7:Y7"/>
    <mergeCell ref="P10:P11"/>
    <mergeCell ref="Q10:Q11"/>
    <mergeCell ref="H10:H11"/>
    <mergeCell ref="N10:N11"/>
    <mergeCell ref="O10:O11"/>
    <mergeCell ref="F10:F11"/>
    <mergeCell ref="T10:T11"/>
    <mergeCell ref="W10:W11"/>
    <mergeCell ref="U10:U11"/>
    <mergeCell ref="G10:G11"/>
    <mergeCell ref="V10:V11"/>
    <mergeCell ref="X10:X11"/>
    <mergeCell ref="A9:Y9"/>
    <mergeCell ref="S10:S11"/>
    <mergeCell ref="R10:R11"/>
    <mergeCell ref="A1:Y1"/>
    <mergeCell ref="A2:Y2"/>
    <mergeCell ref="A3:Y3"/>
    <mergeCell ref="A4:Y4"/>
    <mergeCell ref="A6:Y6"/>
    <mergeCell ref="A5:D5"/>
    <mergeCell ref="Y10:Y11"/>
    <mergeCell ref="A10:A11"/>
    <mergeCell ref="B10:B11"/>
    <mergeCell ref="C10:C11"/>
    <mergeCell ref="D10:D11"/>
    <mergeCell ref="E10:E11"/>
    <mergeCell ref="BM10:BO10"/>
    <mergeCell ref="BJ10:BL10"/>
    <mergeCell ref="K10:L10"/>
    <mergeCell ref="I10:I11"/>
    <mergeCell ref="J10:J11"/>
    <mergeCell ref="AF10:AF11"/>
    <mergeCell ref="AG10:AG11"/>
    <mergeCell ref="AJ10:AJ11"/>
    <mergeCell ref="AD10:AD11"/>
    <mergeCell ref="AE10:AE11"/>
    <mergeCell ref="AB10:AB11"/>
    <mergeCell ref="AC10:AC11"/>
    <mergeCell ref="Z10:Z11"/>
    <mergeCell ref="AA10:AA11"/>
    <mergeCell ref="AL10:AL11"/>
    <mergeCell ref="AM10:AM11"/>
  </mergeCells>
  <printOptions horizontalCentered="1"/>
  <pageMargins left="0.23622047244094491" right="0" top="0.74803149606299213" bottom="0.74803149606299213" header="0.31496062992125984" footer="0.31496062992125984"/>
  <pageSetup paperSize="9" scale="5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admin777</cp:lastModifiedBy>
  <cp:lastPrinted>2023-12-27T02:32:31Z</cp:lastPrinted>
  <dcterms:created xsi:type="dcterms:W3CDTF">2001-12-21T04:25:37Z</dcterms:created>
  <dcterms:modified xsi:type="dcterms:W3CDTF">2023-12-27T07:26:16Z</dcterms:modified>
</cp:coreProperties>
</file>