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2019 год  приложение 2" sheetId="1" r:id="rId1"/>
    <sheet name="СВОД" sheetId="4" r:id="rId2"/>
  </sheets>
  <definedNames>
    <definedName name="_xlnm.Print_Area" localSheetId="0">'2019 год  приложение 2'!$A$1:$L$52</definedName>
    <definedName name="_xlnm.Print_Area" localSheetId="1">СВОД!$A$1:$M$20</definedName>
  </definedNames>
  <calcPr calcId="144525" refMode="R1C1"/>
</workbook>
</file>

<file path=xl/calcChain.xml><?xml version="1.0" encoding="utf-8"?>
<calcChain xmlns="http://schemas.openxmlformats.org/spreadsheetml/2006/main">
  <c r="F43" i="1" l="1"/>
  <c r="O18" i="1"/>
  <c r="N18" i="1"/>
  <c r="P33" i="1"/>
  <c r="O33" i="1"/>
  <c r="N33" i="1"/>
  <c r="G9" i="1" l="1"/>
  <c r="I10" i="1"/>
  <c r="J42" i="1" l="1"/>
  <c r="J32" i="1"/>
  <c r="I25" i="1"/>
  <c r="E9" i="4" l="1"/>
  <c r="G9" i="4"/>
  <c r="H9" i="4"/>
  <c r="H10" i="4"/>
  <c r="H11" i="4"/>
  <c r="H12" i="4"/>
  <c r="E13" i="4"/>
  <c r="F13" i="4"/>
  <c r="H13" i="4"/>
  <c r="D13" i="4"/>
  <c r="D12" i="4"/>
  <c r="D11" i="4"/>
  <c r="G43" i="1"/>
  <c r="G13" i="4" s="1"/>
  <c r="E43" i="1"/>
  <c r="D43" i="1"/>
  <c r="G40" i="1"/>
  <c r="G12" i="4" s="1"/>
  <c r="F40" i="1"/>
  <c r="F12" i="4" s="1"/>
  <c r="E40" i="1"/>
  <c r="E12" i="4" s="1"/>
  <c r="D40" i="1"/>
  <c r="G35" i="1"/>
  <c r="G11" i="4" s="1"/>
  <c r="F35" i="1"/>
  <c r="F11" i="4" s="1"/>
  <c r="E35" i="1"/>
  <c r="E11" i="4" s="1"/>
  <c r="D35" i="1"/>
  <c r="G22" i="1"/>
  <c r="G10" i="4" s="1"/>
  <c r="F22" i="1"/>
  <c r="F10" i="4" s="1"/>
  <c r="E22" i="1"/>
  <c r="E10" i="4" s="1"/>
  <c r="D22" i="1"/>
  <c r="D10" i="4" s="1"/>
  <c r="F9" i="1"/>
  <c r="F9" i="4" s="1"/>
  <c r="D9" i="1"/>
  <c r="D9" i="4" s="1"/>
  <c r="J45" i="1" l="1"/>
  <c r="I45" i="1"/>
  <c r="H35" i="1"/>
  <c r="H22" i="1"/>
  <c r="I35" i="1"/>
  <c r="I11" i="4" s="1"/>
  <c r="J35" i="1"/>
  <c r="J11" i="4" s="1"/>
  <c r="I36" i="1"/>
  <c r="J36" i="1"/>
  <c r="I37" i="1"/>
  <c r="J37" i="1"/>
  <c r="I38" i="1"/>
  <c r="J38" i="1"/>
  <c r="I39" i="1"/>
  <c r="J39" i="1"/>
  <c r="I40" i="1"/>
  <c r="I12" i="4" s="1"/>
  <c r="J40" i="1"/>
  <c r="J12" i="4" s="1"/>
  <c r="I41" i="1"/>
  <c r="J41" i="1"/>
  <c r="I42" i="1"/>
  <c r="K42" i="1" s="1"/>
  <c r="I43" i="1"/>
  <c r="I13" i="4" s="1"/>
  <c r="J43" i="1"/>
  <c r="J13" i="4" s="1"/>
  <c r="I44" i="1"/>
  <c r="J44" i="1"/>
  <c r="I24" i="1"/>
  <c r="J24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I33" i="1"/>
  <c r="J33" i="1"/>
  <c r="I34" i="1"/>
  <c r="J34" i="1"/>
  <c r="K34" i="1" l="1"/>
  <c r="K33" i="1"/>
  <c r="K35" i="1"/>
  <c r="K11" i="4" s="1"/>
  <c r="K32" i="1"/>
  <c r="K24" i="1"/>
  <c r="K43" i="1"/>
  <c r="K13" i="4" s="1"/>
  <c r="K45" i="1"/>
  <c r="K44" i="1"/>
  <c r="K40" i="1"/>
  <c r="K12" i="4" s="1"/>
  <c r="K41" i="1"/>
  <c r="K39" i="1"/>
  <c r="K38" i="1"/>
  <c r="K37" i="1"/>
  <c r="K36" i="1"/>
  <c r="K31" i="1"/>
  <c r="K30" i="1"/>
  <c r="K29" i="1"/>
  <c r="K28" i="1"/>
  <c r="K27" i="1"/>
  <c r="K26" i="1"/>
  <c r="K25" i="1"/>
  <c r="I11" i="1" l="1"/>
  <c r="J11" i="1"/>
  <c r="I12" i="1"/>
  <c r="J12" i="1"/>
  <c r="I13" i="1"/>
  <c r="J13" i="1"/>
  <c r="I14" i="1"/>
  <c r="J14" i="1"/>
  <c r="L14" i="1" s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I10" i="4" s="1"/>
  <c r="J22" i="1"/>
  <c r="J10" i="4" s="1"/>
  <c r="I23" i="1"/>
  <c r="J23" i="1"/>
  <c r="J10" i="1"/>
  <c r="J9" i="1"/>
  <c r="J9" i="4" s="1"/>
  <c r="I9" i="1"/>
  <c r="I9" i="4" s="1"/>
  <c r="K19" i="1" l="1"/>
  <c r="K13" i="1"/>
  <c r="K12" i="1"/>
  <c r="K11" i="1"/>
  <c r="K10" i="1"/>
  <c r="K9" i="1"/>
  <c r="K9" i="4" s="1"/>
  <c r="K17" i="1"/>
  <c r="K15" i="1"/>
  <c r="K22" i="1"/>
  <c r="K10" i="4" s="1"/>
  <c r="K23" i="1"/>
  <c r="K21" i="1"/>
  <c r="K20" i="1"/>
  <c r="K18" i="1"/>
  <c r="K16" i="1"/>
</calcChain>
</file>

<file path=xl/sharedStrings.xml><?xml version="1.0" encoding="utf-8"?>
<sst xmlns="http://schemas.openxmlformats.org/spreadsheetml/2006/main" count="105" uniqueCount="49">
  <si>
    <t>и оценка эффективности реализации муниципальной программы</t>
  </si>
  <si>
    <t>за прошедший финансовый год</t>
  </si>
  <si>
    <t>Наименование муниципальной программы , целевого индикатора муниципальной программы, целевого индикатора подпрограммы</t>
  </si>
  <si>
    <t>Формула расчета целевого индикатора</t>
  </si>
  <si>
    <t>Необходимое направление изменений (&gt;.&lt;.0)</t>
  </si>
  <si>
    <t>Базовое значение целевого индикатора 2013 года (Хmin)</t>
  </si>
  <si>
    <t>Прогнозируемое значение целевого индикатора 2020 года (Х max)</t>
  </si>
  <si>
    <t>Плановое значение целевого индикатора (планируемое в отчетном периоде Xi)</t>
  </si>
  <si>
    <t>Фактическое значение целевого индикатора муниципальной программы, целевого индикатора (факт отчетного периода Xi )</t>
  </si>
  <si>
    <t>Вес подпрограммы, целевого индикатора (V)</t>
  </si>
  <si>
    <t>Плановое значение индекса целевого индикатора Iи=(гр.6-гр.4)/(гр.5-гр.4),подпрограммы, муниципальной программы</t>
  </si>
  <si>
    <t>Фактическое значение индекса целевого индикатора Iи =(гр.7-гр.4)/(гр.5-гр.4), попрограммы, муниципальной программы</t>
  </si>
  <si>
    <t>Эффективность реализации муницпальной программы, подпрограммы гр.10/гр.9х100%, целевого индикатора гр.7/гр.6х100%</t>
  </si>
  <si>
    <t>Качественная оценка реализации муниципальной программы, подпрограммы, целевого индикатора &lt;*&gt;</t>
  </si>
  <si>
    <t>Приложение 2</t>
  </si>
  <si>
    <t>Развитие системы образования</t>
  </si>
  <si>
    <t>х</t>
  </si>
  <si>
    <t>Индекс подпрограммы "Развитие дошкольного образования"</t>
  </si>
  <si>
    <t>Индекс показателя</t>
  </si>
  <si>
    <t>1.Доля детей дошкольного возраста (от 3 до 7 лет), получающих образовательную услугу и (или) услугу по их содержанию (уходу и присмотру), в общей численности детей от 3 до 7 лет, скорректированная на численность детей, обучающихся в школе по программам начального образования</t>
  </si>
  <si>
    <t>2.Доля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 включительно</t>
  </si>
  <si>
    <t>3. 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</si>
  <si>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4. Доля детей, охваченных альтернативными формами дошкольного образования</t>
  </si>
  <si>
    <t>5. Расходы бюджета муниципального образования на дошкольное образование в расчете на 1 ребенка</t>
  </si>
  <si>
    <t>6. Среднемесячная заработная плата педагогических работников муниципальных дошкольных образовательных учреждений</t>
  </si>
  <si>
    <t>Индекс подпрограммы «Развитие общего образования»</t>
  </si>
  <si>
    <t xml:space="preserve">1. Удовлетворенность качеством предоставления общего образования </t>
  </si>
  <si>
    <t>2. Доля выпускников муниципальных общеобразовательных учреждений, не получивших аттестат о среднем (полном) образовании, в общей численности выпускников</t>
  </si>
  <si>
    <t>3. Удельный вес лиц, сдавших ЕГЭ (по основным предметам – русский язык и математика), от числа выпускников, участвовавших в ЕГЭ</t>
  </si>
  <si>
    <t>4. 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</t>
  </si>
  <si>
    <t>5. Среднемесячная номинальная начисленная заработная плата педагогических работников муниципальных общеобразова-тельных учреждений</t>
  </si>
  <si>
    <t>6. 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</si>
  <si>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Индекс подпрограммы «Развитие дополнительного образования»</t>
  </si>
  <si>
    <t xml:space="preserve">1. Доля детей, проживающих в Окинском районе в возрасте 5-18 лет, получающих услуги 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 </t>
  </si>
  <si>
    <t>%</t>
  </si>
  <si>
    <t>2. Доля детей, привлекаемых к участию в образовательных и воспитательных мероприятиях (олимпиады, конференции, конкурсы, фестивали) различного уровня от общего числа детей, обучающихся в муниципальных общеобразовательных учреждениях, %</t>
  </si>
  <si>
    <t>Индекс подпрограммы «Организация отдыха и оздоровления детей в Окинском районе»</t>
  </si>
  <si>
    <t>1. Доля  детей, находящихся в трудной жизненной ситуации, получивших отдых и оздоровление, от общего числа детей, находящихся в трудной жизненной ситуации школьного возраста</t>
  </si>
  <si>
    <t>Индекс подпрограммы «Другие вопросы в области образования»</t>
  </si>
  <si>
    <t xml:space="preserve">1.Обследование технического состояния муниципальных образовательных учреждений </t>
  </si>
  <si>
    <t>администрации МО "Окинский район"</t>
  </si>
  <si>
    <t>Гл.бухгалтер:</t>
  </si>
  <si>
    <t>Начальник МКУ Управления образования</t>
  </si>
  <si>
    <t>Гл.экономист</t>
  </si>
  <si>
    <t>Цыбденов Б.Б.</t>
  </si>
  <si>
    <t>Мандагаева В.Ж.</t>
  </si>
  <si>
    <t>Дармахеева Т.В.</t>
  </si>
  <si>
    <t>МКУ Управление образования администрации МО "Окинский район" предоставляет форму для подготовки отчета о выполнении целевых индикаторов</t>
  </si>
  <si>
    <t>Базовое значение целевого индикатора 2018 года (Хmin)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</si>
</sst>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 wrapText="1"/>
    </xf>
    <xf numFmtId="0" fontId="5" fillId="0" borderId="0" xfId="0" applyFont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1" fillId="2" borderId="0" xfId="0" applyFont="1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2" fontId="1" fillId="0" borderId="0" xfId="0" applyNumberFormat="1" applyFont="1"/>
    <xf numFmtId="1" fontId="1" fillId="0" borderId="0" xfId="0" applyNumberFormat="1" applyFont="1"/>
    <xf numFmtId="0" fontId="2" fillId="0" borderId="0" xfId="0" applyFont="1" applyAlignment="1">
      <alignment horizontal="center"/>
    </xf>
    <xf numFmtId="165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A4" zoomScaleNormal="100" workbookViewId="0">
      <selection activeCell="F42" sqref="F42"/>
    </sheetView>
  </sheetViews>
  <sheetFormatPr defaultRowHeight="15" x14ac:dyDescent="0.25"/>
  <cols>
    <col min="1" max="1" width="61.42578125" style="1" customWidth="1"/>
    <col min="2" max="2" width="9.140625" style="1"/>
    <col min="3" max="3" width="12.140625" style="1" customWidth="1"/>
    <col min="4" max="4" width="9.140625" style="1"/>
    <col min="5" max="5" width="13.7109375" style="1" customWidth="1"/>
    <col min="6" max="6" width="13" style="1" customWidth="1"/>
    <col min="7" max="7" width="18.85546875" style="17" customWidth="1"/>
    <col min="8" max="8" width="9.140625" style="1"/>
    <col min="9" max="9" width="15.140625" style="1" customWidth="1"/>
    <col min="10" max="11" width="16.85546875" style="1" customWidth="1"/>
    <col min="12" max="12" width="13.85546875" style="1" customWidth="1"/>
    <col min="13" max="15" width="9.140625" style="1"/>
    <col min="16" max="16" width="10" style="1" bestFit="1" customWidth="1"/>
    <col min="17" max="16384" width="9.140625" style="1"/>
  </cols>
  <sheetData>
    <row r="1" spans="1:12" x14ac:dyDescent="0.25">
      <c r="L1" s="1" t="s">
        <v>14</v>
      </c>
    </row>
    <row r="2" spans="1:12" x14ac:dyDescent="0.25">
      <c r="A2" s="23" t="s">
        <v>47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x14ac:dyDescent="0.2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x14ac:dyDescent="0.25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6" spans="1:12" ht="168" customHeight="1" x14ac:dyDescent="0.25">
      <c r="A6" s="2" t="s">
        <v>2</v>
      </c>
      <c r="B6" s="2" t="s">
        <v>3</v>
      </c>
      <c r="C6" s="2" t="s">
        <v>4</v>
      </c>
      <c r="D6" s="2" t="s">
        <v>48</v>
      </c>
      <c r="E6" s="2" t="s">
        <v>6</v>
      </c>
      <c r="F6" s="2" t="s">
        <v>7</v>
      </c>
      <c r="G6" s="18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</row>
    <row r="7" spans="1:12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19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</row>
    <row r="8" spans="1:12" x14ac:dyDescent="0.25">
      <c r="A8" s="4" t="s">
        <v>15</v>
      </c>
      <c r="B8" s="3" t="s">
        <v>16</v>
      </c>
      <c r="C8" s="3" t="s">
        <v>16</v>
      </c>
      <c r="D8" s="3" t="s">
        <v>16</v>
      </c>
      <c r="E8" s="3" t="s">
        <v>16</v>
      </c>
      <c r="F8" s="3" t="s">
        <v>16</v>
      </c>
      <c r="G8" s="19" t="s">
        <v>16</v>
      </c>
      <c r="H8" s="3" t="s">
        <v>16</v>
      </c>
      <c r="I8" s="3"/>
      <c r="J8" s="3"/>
      <c r="K8" s="3"/>
      <c r="L8" s="3"/>
    </row>
    <row r="9" spans="1:12" s="17" customFormat="1" ht="29.25" x14ac:dyDescent="0.25">
      <c r="A9" s="12" t="s">
        <v>17</v>
      </c>
      <c r="B9" s="13"/>
      <c r="C9" s="13"/>
      <c r="D9" s="13">
        <f>(D11*H11)+(D13*H13)+(D15*H15)+(D17*H17)+(D19*H19)+(D21*H21)</f>
        <v>5</v>
      </c>
      <c r="E9" s="13">
        <v>100</v>
      </c>
      <c r="F9" s="13">
        <f>(F11*H11)+(F13*H13)+(F15*H15)+(F17*H17)+(F19*H19)+(F21*H21)</f>
        <v>55.800000000000004</v>
      </c>
      <c r="G9" s="13">
        <f>(G11*H11)+(G13*H13)+(G15*H15)+(G17*H17)+(G19*H19)+(G21*H21)</f>
        <v>55.800000000000004</v>
      </c>
      <c r="H9" s="13">
        <v>100</v>
      </c>
      <c r="I9" s="14">
        <f>(F9-D9)/(E9-D9)</f>
        <v>0.53473684210526318</v>
      </c>
      <c r="J9" s="14">
        <f>(G9-D9)/(E9-D9)</f>
        <v>0.53473684210526318</v>
      </c>
      <c r="K9" s="14">
        <f>J9/I9*100%</f>
        <v>1</v>
      </c>
      <c r="L9" s="13"/>
    </row>
    <row r="10" spans="1:12" ht="75" x14ac:dyDescent="0.25">
      <c r="A10" s="8" t="s">
        <v>19</v>
      </c>
      <c r="B10" s="3"/>
      <c r="C10" s="3"/>
      <c r="D10" s="3">
        <v>100</v>
      </c>
      <c r="E10" s="3">
        <v>100</v>
      </c>
      <c r="F10" s="3">
        <v>100</v>
      </c>
      <c r="G10" s="19">
        <v>100</v>
      </c>
      <c r="H10" s="3">
        <v>25</v>
      </c>
      <c r="I10" s="5" t="e">
        <f>(F10-D10)/(E10-D10)</f>
        <v>#DIV/0!</v>
      </c>
      <c r="J10" s="5" t="e">
        <f t="shared" ref="J10" si="0">(G10-D10)/(E10-D10)</f>
        <v>#DIV/0!</v>
      </c>
      <c r="K10" s="5" t="e">
        <f t="shared" ref="K10" si="1">J10/I10*100%</f>
        <v>#DIV/0!</v>
      </c>
      <c r="L10" s="3"/>
    </row>
    <row r="11" spans="1:12" x14ac:dyDescent="0.25">
      <c r="A11" s="6" t="s">
        <v>18</v>
      </c>
      <c r="B11" s="3"/>
      <c r="C11" s="3"/>
      <c r="D11" s="3">
        <v>0</v>
      </c>
      <c r="E11" s="3">
        <v>0</v>
      </c>
      <c r="F11" s="3">
        <v>0</v>
      </c>
      <c r="G11" s="19">
        <v>0</v>
      </c>
      <c r="H11" s="3">
        <v>25</v>
      </c>
      <c r="I11" s="5" t="e">
        <f t="shared" ref="I11:I23" si="2">(F11-D11)/(E11-D11)</f>
        <v>#DIV/0!</v>
      </c>
      <c r="J11" s="5" t="e">
        <f t="shared" ref="J11:J23" si="3">(G11-D11)/(E11-D11)</f>
        <v>#DIV/0!</v>
      </c>
      <c r="K11" s="5" t="e">
        <f t="shared" ref="K11:K23" si="4">J11/I11*100%</f>
        <v>#DIV/0!</v>
      </c>
      <c r="L11" s="3"/>
    </row>
    <row r="12" spans="1:12" ht="60" x14ac:dyDescent="0.25">
      <c r="A12" s="4" t="s">
        <v>20</v>
      </c>
      <c r="B12" s="3"/>
      <c r="C12" s="3"/>
      <c r="D12" s="3">
        <v>2.6</v>
      </c>
      <c r="E12" s="3">
        <v>1</v>
      </c>
      <c r="F12" s="3">
        <v>1.5</v>
      </c>
      <c r="G12" s="19">
        <v>1</v>
      </c>
      <c r="H12" s="3">
        <v>15</v>
      </c>
      <c r="I12" s="5">
        <f t="shared" si="2"/>
        <v>0.6875</v>
      </c>
      <c r="J12" s="5">
        <f t="shared" si="3"/>
        <v>1</v>
      </c>
      <c r="K12" s="5">
        <f t="shared" si="4"/>
        <v>1.4545454545454546</v>
      </c>
      <c r="L12" s="3"/>
    </row>
    <row r="13" spans="1:12" x14ac:dyDescent="0.25">
      <c r="A13" s="4" t="s">
        <v>18</v>
      </c>
      <c r="B13" s="3"/>
      <c r="C13" s="3"/>
      <c r="D13" s="3">
        <v>0</v>
      </c>
      <c r="E13" s="3">
        <v>1</v>
      </c>
      <c r="F13" s="3">
        <v>0.31</v>
      </c>
      <c r="G13" s="19">
        <v>0.31</v>
      </c>
      <c r="H13" s="3">
        <v>15</v>
      </c>
      <c r="I13" s="5">
        <f t="shared" si="2"/>
        <v>0.31</v>
      </c>
      <c r="J13" s="5">
        <f t="shared" si="3"/>
        <v>0.31</v>
      </c>
      <c r="K13" s="5">
        <f t="shared" si="4"/>
        <v>1</v>
      </c>
      <c r="L13" s="3"/>
    </row>
    <row r="14" spans="1:12" ht="60" x14ac:dyDescent="0.25">
      <c r="A14" s="4" t="s">
        <v>21</v>
      </c>
      <c r="B14" s="7"/>
      <c r="C14" s="7"/>
      <c r="D14" s="7">
        <v>0</v>
      </c>
      <c r="E14" s="7">
        <v>0</v>
      </c>
      <c r="F14" s="7">
        <v>20</v>
      </c>
      <c r="G14" s="20">
        <v>20</v>
      </c>
      <c r="H14" s="7">
        <v>5</v>
      </c>
      <c r="I14" s="5" t="e">
        <f t="shared" si="2"/>
        <v>#DIV/0!</v>
      </c>
      <c r="J14" s="5" t="e">
        <f t="shared" si="3"/>
        <v>#DIV/0!</v>
      </c>
      <c r="K14" s="5">
        <v>0</v>
      </c>
      <c r="L14" s="7" t="e">
        <f>K14*J14*100%</f>
        <v>#DIV/0!</v>
      </c>
    </row>
    <row r="15" spans="1:12" x14ac:dyDescent="0.25">
      <c r="A15" s="4" t="s">
        <v>18</v>
      </c>
      <c r="B15" s="7"/>
      <c r="C15" s="7"/>
      <c r="D15" s="7">
        <v>1</v>
      </c>
      <c r="E15" s="7">
        <v>1</v>
      </c>
      <c r="F15" s="7">
        <v>0</v>
      </c>
      <c r="G15" s="20">
        <v>0</v>
      </c>
      <c r="H15" s="7">
        <v>5</v>
      </c>
      <c r="I15" s="5" t="e">
        <f t="shared" si="2"/>
        <v>#DIV/0!</v>
      </c>
      <c r="J15" s="5" t="e">
        <f t="shared" si="3"/>
        <v>#DIV/0!</v>
      </c>
      <c r="K15" s="5" t="e">
        <f t="shared" si="4"/>
        <v>#DIV/0!</v>
      </c>
      <c r="L15" s="7"/>
    </row>
    <row r="16" spans="1:12" ht="30" x14ac:dyDescent="0.25">
      <c r="A16" s="8" t="s">
        <v>22</v>
      </c>
      <c r="B16" s="7"/>
      <c r="C16" s="7"/>
      <c r="D16" s="7">
        <v>1.4</v>
      </c>
      <c r="E16" s="7">
        <v>2.4</v>
      </c>
      <c r="F16" s="7">
        <v>2.4</v>
      </c>
      <c r="G16" s="20">
        <v>2.4</v>
      </c>
      <c r="H16" s="7">
        <v>15</v>
      </c>
      <c r="I16" s="5">
        <f t="shared" si="2"/>
        <v>1</v>
      </c>
      <c r="J16" s="5">
        <f t="shared" si="3"/>
        <v>1</v>
      </c>
      <c r="K16" s="5">
        <f t="shared" si="4"/>
        <v>1</v>
      </c>
      <c r="L16" s="7"/>
    </row>
    <row r="17" spans="1:15" x14ac:dyDescent="0.25">
      <c r="A17" s="4" t="s">
        <v>18</v>
      </c>
      <c r="B17" s="7"/>
      <c r="C17" s="7"/>
      <c r="D17" s="7">
        <v>0</v>
      </c>
      <c r="E17" s="7">
        <v>0.77</v>
      </c>
      <c r="F17" s="7">
        <v>0.77</v>
      </c>
      <c r="G17" s="20">
        <v>0.77</v>
      </c>
      <c r="H17" s="7">
        <v>15</v>
      </c>
      <c r="I17" s="5">
        <f t="shared" si="2"/>
        <v>1</v>
      </c>
      <c r="J17" s="5">
        <f t="shared" si="3"/>
        <v>1</v>
      </c>
      <c r="K17" s="5">
        <f t="shared" si="4"/>
        <v>1</v>
      </c>
      <c r="L17" s="7"/>
    </row>
    <row r="18" spans="1:15" ht="30" x14ac:dyDescent="0.25">
      <c r="A18" s="8" t="s">
        <v>23</v>
      </c>
      <c r="B18" s="7"/>
      <c r="C18" s="7"/>
      <c r="D18" s="7">
        <v>52.4</v>
      </c>
      <c r="E18" s="7">
        <v>92.5</v>
      </c>
      <c r="F18" s="7">
        <v>92.4</v>
      </c>
      <c r="G18" s="20">
        <v>92.4</v>
      </c>
      <c r="H18" s="7">
        <v>20</v>
      </c>
      <c r="I18" s="5">
        <f t="shared" si="2"/>
        <v>0.99750623441396524</v>
      </c>
      <c r="J18" s="5">
        <f t="shared" si="3"/>
        <v>0.99750623441396524</v>
      </c>
      <c r="K18" s="5">
        <f t="shared" si="4"/>
        <v>1</v>
      </c>
      <c r="L18" s="7"/>
      <c r="N18" s="22">
        <f>((440*8)+(423*4))/12</f>
        <v>434.33333333333331</v>
      </c>
      <c r="O18" s="1">
        <f>40117161.44/434/1000</f>
        <v>92.435855852534559</v>
      </c>
    </row>
    <row r="19" spans="1:15" x14ac:dyDescent="0.25">
      <c r="A19" s="4" t="s">
        <v>18</v>
      </c>
      <c r="B19" s="7"/>
      <c r="C19" s="7"/>
      <c r="D19" s="7">
        <v>0</v>
      </c>
      <c r="E19" s="7">
        <v>0.99</v>
      </c>
      <c r="F19" s="7">
        <v>0.98</v>
      </c>
      <c r="G19" s="20">
        <v>0.98</v>
      </c>
      <c r="H19" s="7">
        <v>20</v>
      </c>
      <c r="I19" s="5">
        <f t="shared" si="2"/>
        <v>0.98989898989898994</v>
      </c>
      <c r="J19" s="5">
        <f t="shared" si="3"/>
        <v>0.98989898989898994</v>
      </c>
      <c r="K19" s="5">
        <f t="shared" si="4"/>
        <v>1</v>
      </c>
      <c r="L19" s="7"/>
    </row>
    <row r="20" spans="1:15" ht="30" x14ac:dyDescent="0.25">
      <c r="A20" s="8" t="s">
        <v>24</v>
      </c>
      <c r="B20" s="7"/>
      <c r="C20" s="7"/>
      <c r="D20" s="7">
        <v>37.5</v>
      </c>
      <c r="E20" s="7">
        <v>38.4</v>
      </c>
      <c r="F20" s="7">
        <v>38.4</v>
      </c>
      <c r="G20" s="20">
        <v>38.4</v>
      </c>
      <c r="H20" s="7">
        <v>20</v>
      </c>
      <c r="I20" s="5">
        <f t="shared" si="2"/>
        <v>1</v>
      </c>
      <c r="J20" s="5">
        <f t="shared" si="3"/>
        <v>1</v>
      </c>
      <c r="K20" s="5">
        <f t="shared" si="4"/>
        <v>1</v>
      </c>
      <c r="L20" s="7"/>
    </row>
    <row r="21" spans="1:15" x14ac:dyDescent="0.25">
      <c r="A21" s="4" t="s">
        <v>18</v>
      </c>
      <c r="B21" s="7"/>
      <c r="C21" s="7"/>
      <c r="D21" s="7">
        <v>0</v>
      </c>
      <c r="E21" s="7">
        <v>1</v>
      </c>
      <c r="F21" s="7">
        <v>1</v>
      </c>
      <c r="G21" s="20">
        <v>1</v>
      </c>
      <c r="H21" s="7">
        <v>20</v>
      </c>
      <c r="I21" s="5">
        <f t="shared" si="2"/>
        <v>1</v>
      </c>
      <c r="J21" s="5">
        <f t="shared" si="3"/>
        <v>1</v>
      </c>
      <c r="K21" s="5">
        <f t="shared" si="4"/>
        <v>1</v>
      </c>
      <c r="L21" s="7"/>
    </row>
    <row r="22" spans="1:15" s="17" customFormat="1" x14ac:dyDescent="0.25">
      <c r="A22" s="15" t="s">
        <v>25</v>
      </c>
      <c r="B22" s="16"/>
      <c r="C22" s="16"/>
      <c r="D22" s="16">
        <f>(D24*H24)+(D26*H26)+(D28*H28)+(D30*H30)+(D32*H32)+(D34*H34)</f>
        <v>20</v>
      </c>
      <c r="E22" s="16">
        <f>(E24*H24)+(E26*H26)+(E28*H28)+(E30*H30)+(E32*H32)+(E34*H34)</f>
        <v>30.8</v>
      </c>
      <c r="F22" s="16">
        <f>(F24*H24)+(F26*H26)+(F28*H28)+(F30*H30)+(F32*H32)+(F34*H34)</f>
        <v>28.6</v>
      </c>
      <c r="G22" s="16">
        <f>(G24*H24)+(G26*H26)+(G28*H28)+(G30*H30)+(G32*H32)+(G34*H34)</f>
        <v>28.6</v>
      </c>
      <c r="H22" s="16">
        <f>H23+H25+H27+H29+H31+H33</f>
        <v>100</v>
      </c>
      <c r="I22" s="14">
        <f t="shared" si="2"/>
        <v>0.79629629629629639</v>
      </c>
      <c r="J22" s="14">
        <f t="shared" si="3"/>
        <v>0.79629629629629639</v>
      </c>
      <c r="K22" s="14">
        <f t="shared" si="4"/>
        <v>1</v>
      </c>
      <c r="L22" s="16"/>
    </row>
    <row r="23" spans="1:15" ht="30" x14ac:dyDescent="0.25">
      <c r="A23" s="8" t="s">
        <v>26</v>
      </c>
      <c r="B23" s="7"/>
      <c r="C23" s="7"/>
      <c r="D23" s="7">
        <v>78</v>
      </c>
      <c r="E23" s="7">
        <v>83</v>
      </c>
      <c r="F23" s="7">
        <v>82</v>
      </c>
      <c r="G23" s="20">
        <v>82</v>
      </c>
      <c r="H23" s="7">
        <v>20</v>
      </c>
      <c r="I23" s="5">
        <f t="shared" si="2"/>
        <v>0.8</v>
      </c>
      <c r="J23" s="5">
        <f t="shared" si="3"/>
        <v>0.8</v>
      </c>
      <c r="K23" s="5">
        <f t="shared" si="4"/>
        <v>1</v>
      </c>
      <c r="L23" s="7"/>
    </row>
    <row r="24" spans="1:15" x14ac:dyDescent="0.25">
      <c r="A24" s="4" t="s">
        <v>18</v>
      </c>
      <c r="B24" s="7"/>
      <c r="C24" s="7"/>
      <c r="D24" s="7">
        <v>0</v>
      </c>
      <c r="E24" s="7">
        <v>0.55000000000000004</v>
      </c>
      <c r="F24" s="7">
        <v>0.44</v>
      </c>
      <c r="G24" s="20">
        <v>0.44</v>
      </c>
      <c r="H24" s="7">
        <v>20</v>
      </c>
      <c r="I24" s="5">
        <f t="shared" ref="I24:I34" si="5">(F24-D24)/(E24-D24)</f>
        <v>0.79999999999999993</v>
      </c>
      <c r="J24" s="5">
        <f t="shared" ref="J24:J34" si="6">(G24-D24)/(E24-D24)</f>
        <v>0.79999999999999993</v>
      </c>
      <c r="K24" s="5">
        <f t="shared" ref="K24:K34" si="7">J24/I24*100%</f>
        <v>1</v>
      </c>
      <c r="L24" s="7"/>
    </row>
    <row r="25" spans="1:15" ht="45" x14ac:dyDescent="0.25">
      <c r="A25" s="8" t="s">
        <v>27</v>
      </c>
      <c r="B25" s="7"/>
      <c r="C25" s="7"/>
      <c r="D25" s="7">
        <v>0</v>
      </c>
      <c r="E25" s="7">
        <v>0</v>
      </c>
      <c r="F25" s="7">
        <v>0</v>
      </c>
      <c r="G25" s="20">
        <v>0</v>
      </c>
      <c r="H25" s="7">
        <v>10</v>
      </c>
      <c r="I25" s="5" t="e">
        <f>(F25-D25)/(E25-D25)</f>
        <v>#DIV/0!</v>
      </c>
      <c r="J25" s="5" t="e">
        <f t="shared" si="6"/>
        <v>#DIV/0!</v>
      </c>
      <c r="K25" s="5" t="e">
        <f t="shared" si="7"/>
        <v>#DIV/0!</v>
      </c>
      <c r="L25" s="7"/>
    </row>
    <row r="26" spans="1:15" x14ac:dyDescent="0.25">
      <c r="A26" s="4" t="s">
        <v>18</v>
      </c>
      <c r="B26" s="7"/>
      <c r="C26" s="7"/>
      <c r="D26" s="7">
        <v>0</v>
      </c>
      <c r="E26" s="7">
        <v>0</v>
      </c>
      <c r="F26" s="7">
        <v>0</v>
      </c>
      <c r="G26" s="20">
        <v>0</v>
      </c>
      <c r="H26" s="7">
        <v>10</v>
      </c>
      <c r="I26" s="5" t="e">
        <f t="shared" si="5"/>
        <v>#DIV/0!</v>
      </c>
      <c r="J26" s="5" t="e">
        <f t="shared" si="6"/>
        <v>#DIV/0!</v>
      </c>
      <c r="K26" s="5" t="e">
        <f t="shared" si="7"/>
        <v>#DIV/0!</v>
      </c>
      <c r="L26" s="7"/>
    </row>
    <row r="27" spans="1:15" ht="45" x14ac:dyDescent="0.25">
      <c r="A27" s="8" t="s">
        <v>28</v>
      </c>
      <c r="B27" s="7"/>
      <c r="C27" s="7"/>
      <c r="D27" s="7">
        <v>100</v>
      </c>
      <c r="E27" s="7">
        <v>100</v>
      </c>
      <c r="F27" s="7">
        <v>100</v>
      </c>
      <c r="G27" s="20">
        <v>100</v>
      </c>
      <c r="H27" s="7">
        <v>20</v>
      </c>
      <c r="I27" s="5" t="e">
        <f t="shared" si="5"/>
        <v>#DIV/0!</v>
      </c>
      <c r="J27" s="5" t="e">
        <f t="shared" si="6"/>
        <v>#DIV/0!</v>
      </c>
      <c r="K27" s="5" t="e">
        <f t="shared" si="7"/>
        <v>#DIV/0!</v>
      </c>
      <c r="L27" s="7"/>
    </row>
    <row r="28" spans="1:15" x14ac:dyDescent="0.25">
      <c r="A28" s="4" t="s">
        <v>18</v>
      </c>
      <c r="B28" s="7"/>
      <c r="C28" s="7"/>
      <c r="D28" s="7">
        <v>0</v>
      </c>
      <c r="E28" s="7">
        <v>0</v>
      </c>
      <c r="F28" s="7">
        <v>0</v>
      </c>
      <c r="G28" s="20">
        <v>0</v>
      </c>
      <c r="H28" s="7">
        <v>20</v>
      </c>
      <c r="I28" s="5" t="e">
        <f t="shared" si="5"/>
        <v>#DIV/0!</v>
      </c>
      <c r="J28" s="5" t="e">
        <f t="shared" si="6"/>
        <v>#DIV/0!</v>
      </c>
      <c r="K28" s="5" t="e">
        <f t="shared" si="7"/>
        <v>#DIV/0!</v>
      </c>
      <c r="L28" s="7"/>
    </row>
    <row r="29" spans="1:15" ht="45" x14ac:dyDescent="0.25">
      <c r="A29" s="8" t="s">
        <v>29</v>
      </c>
      <c r="B29" s="7"/>
      <c r="C29" s="7"/>
      <c r="D29" s="7">
        <v>0</v>
      </c>
      <c r="E29" s="7">
        <v>0</v>
      </c>
      <c r="F29" s="7">
        <v>0</v>
      </c>
      <c r="G29" s="20">
        <v>0</v>
      </c>
      <c r="H29" s="7">
        <v>10</v>
      </c>
      <c r="I29" s="5" t="e">
        <f t="shared" si="5"/>
        <v>#DIV/0!</v>
      </c>
      <c r="J29" s="5" t="e">
        <f t="shared" si="6"/>
        <v>#DIV/0!</v>
      </c>
      <c r="K29" s="5" t="e">
        <f t="shared" si="7"/>
        <v>#DIV/0!</v>
      </c>
      <c r="L29" s="7"/>
    </row>
    <row r="30" spans="1:15" x14ac:dyDescent="0.25">
      <c r="A30" s="4" t="s">
        <v>18</v>
      </c>
      <c r="B30" s="7"/>
      <c r="C30" s="7"/>
      <c r="D30" s="7">
        <v>0</v>
      </c>
      <c r="E30" s="7">
        <v>0</v>
      </c>
      <c r="F30" s="7">
        <v>0</v>
      </c>
      <c r="G30" s="20">
        <v>0</v>
      </c>
      <c r="H30" s="7">
        <v>10</v>
      </c>
      <c r="I30" s="5" t="e">
        <f t="shared" si="5"/>
        <v>#DIV/0!</v>
      </c>
      <c r="J30" s="5" t="e">
        <f t="shared" si="6"/>
        <v>#DIV/0!</v>
      </c>
      <c r="K30" s="5" t="e">
        <f t="shared" si="7"/>
        <v>#DIV/0!</v>
      </c>
      <c r="L30" s="7"/>
    </row>
    <row r="31" spans="1:15" ht="45" x14ac:dyDescent="0.25">
      <c r="A31" s="4" t="s">
        <v>30</v>
      </c>
      <c r="B31" s="7"/>
      <c r="C31" s="7"/>
      <c r="D31" s="7">
        <v>43.7</v>
      </c>
      <c r="E31" s="7">
        <v>39.299999999999997</v>
      </c>
      <c r="F31" s="7">
        <v>39.299999999999997</v>
      </c>
      <c r="G31" s="20">
        <v>39.299999999999997</v>
      </c>
      <c r="H31" s="7">
        <v>20</v>
      </c>
      <c r="I31" s="5">
        <f t="shared" si="5"/>
        <v>1</v>
      </c>
      <c r="J31" s="5">
        <f t="shared" si="6"/>
        <v>1</v>
      </c>
      <c r="K31" s="5">
        <f t="shared" si="7"/>
        <v>1</v>
      </c>
      <c r="L31" s="7"/>
    </row>
    <row r="32" spans="1:15" x14ac:dyDescent="0.25">
      <c r="A32" s="4" t="s">
        <v>18</v>
      </c>
      <c r="B32" s="7"/>
      <c r="C32" s="7"/>
      <c r="D32" s="7">
        <v>1</v>
      </c>
      <c r="E32" s="7">
        <v>0</v>
      </c>
      <c r="F32" s="7">
        <v>0</v>
      </c>
      <c r="G32" s="20">
        <v>0</v>
      </c>
      <c r="H32" s="7">
        <v>20</v>
      </c>
      <c r="I32" s="5">
        <f t="shared" si="5"/>
        <v>1</v>
      </c>
      <c r="J32" s="5">
        <f>(G32-D32)/(E32-D32)</f>
        <v>1</v>
      </c>
      <c r="K32" s="5">
        <f t="shared" si="7"/>
        <v>1</v>
      </c>
      <c r="L32" s="7"/>
    </row>
    <row r="33" spans="1:16" ht="45" x14ac:dyDescent="0.25">
      <c r="A33" s="4" t="s">
        <v>31</v>
      </c>
      <c r="B33" s="7"/>
      <c r="C33" s="7"/>
      <c r="D33" s="7">
        <v>77.5</v>
      </c>
      <c r="E33" s="7">
        <v>136.80000000000001</v>
      </c>
      <c r="F33" s="7">
        <v>136.80000000000001</v>
      </c>
      <c r="G33" s="20">
        <v>136.80000000000001</v>
      </c>
      <c r="H33" s="7">
        <v>20</v>
      </c>
      <c r="I33" s="5">
        <f t="shared" si="5"/>
        <v>1</v>
      </c>
      <c r="J33" s="5">
        <f t="shared" si="6"/>
        <v>1</v>
      </c>
      <c r="K33" s="5">
        <f t="shared" si="7"/>
        <v>1</v>
      </c>
      <c r="L33" s="7"/>
      <c r="N33" s="1">
        <f>((701*8)+(653*4))/12</f>
        <v>685</v>
      </c>
      <c r="O33" s="1">
        <f>93674649.82/685</f>
        <v>136751.31360583942</v>
      </c>
      <c r="P33" s="21">
        <f>O33/1000</f>
        <v>136.75131360583941</v>
      </c>
    </row>
    <row r="34" spans="1:16" x14ac:dyDescent="0.25">
      <c r="A34" s="4" t="s">
        <v>18</v>
      </c>
      <c r="B34" s="7"/>
      <c r="C34" s="7"/>
      <c r="D34" s="7">
        <v>0</v>
      </c>
      <c r="E34" s="7">
        <v>0.99</v>
      </c>
      <c r="F34" s="7">
        <v>0.99</v>
      </c>
      <c r="G34" s="20">
        <v>0.99</v>
      </c>
      <c r="H34" s="7">
        <v>20</v>
      </c>
      <c r="I34" s="5">
        <f t="shared" si="5"/>
        <v>1</v>
      </c>
      <c r="J34" s="5">
        <f t="shared" si="6"/>
        <v>1</v>
      </c>
      <c r="K34" s="5">
        <f t="shared" si="7"/>
        <v>1</v>
      </c>
      <c r="L34" s="7"/>
    </row>
    <row r="35" spans="1:16" s="17" customFormat="1" ht="29.25" x14ac:dyDescent="0.25">
      <c r="A35" s="15" t="s">
        <v>32</v>
      </c>
      <c r="B35" s="16"/>
      <c r="C35" s="16"/>
      <c r="D35" s="16">
        <f>(D37*H37)+(D39*H39)</f>
        <v>0</v>
      </c>
      <c r="E35" s="16">
        <f>(E37*H37)+(E39*H39)</f>
        <v>5.8000000000000007</v>
      </c>
      <c r="F35" s="24">
        <f>(F37*H37)+(F39*H39)</f>
        <v>38.28</v>
      </c>
      <c r="G35" s="24">
        <f>(G37*H37)+(G39*H39)</f>
        <v>38.28</v>
      </c>
      <c r="H35" s="16">
        <f>H36+H38</f>
        <v>100</v>
      </c>
      <c r="I35" s="14">
        <f t="shared" ref="I35:I45" si="8">(F35-D35)/(E35-D35)</f>
        <v>6.6</v>
      </c>
      <c r="J35" s="14">
        <f t="shared" ref="J35:J45" si="9">(G35-D35)/(E35-D35)</f>
        <v>6.6</v>
      </c>
      <c r="K35" s="14">
        <f t="shared" ref="K35:K45" si="10">J35/I35*100%</f>
        <v>1</v>
      </c>
      <c r="L35" s="16"/>
    </row>
    <row r="36" spans="1:16" ht="75" x14ac:dyDescent="0.25">
      <c r="A36" s="4" t="s">
        <v>33</v>
      </c>
      <c r="B36" s="7"/>
      <c r="C36" s="7"/>
      <c r="D36" s="7">
        <v>66.900000000000006</v>
      </c>
      <c r="E36" s="7">
        <v>76.3</v>
      </c>
      <c r="F36" s="7">
        <v>67.900000000000006</v>
      </c>
      <c r="G36" s="20">
        <v>67.900000000000006</v>
      </c>
      <c r="H36" s="7">
        <v>58</v>
      </c>
      <c r="I36" s="5">
        <f t="shared" si="8"/>
        <v>0.10638297872340435</v>
      </c>
      <c r="J36" s="5">
        <f t="shared" si="9"/>
        <v>0.10638297872340435</v>
      </c>
      <c r="K36" s="5">
        <f t="shared" si="10"/>
        <v>1</v>
      </c>
      <c r="L36" s="7"/>
    </row>
    <row r="37" spans="1:16" x14ac:dyDescent="0.25">
      <c r="A37" s="4" t="s">
        <v>18</v>
      </c>
      <c r="B37" s="7"/>
      <c r="C37" s="7"/>
      <c r="D37" s="7">
        <v>0</v>
      </c>
      <c r="E37" s="7">
        <v>0.1</v>
      </c>
      <c r="F37" s="7">
        <v>0.66</v>
      </c>
      <c r="G37" s="20">
        <v>0.66</v>
      </c>
      <c r="H37" s="7">
        <v>58</v>
      </c>
      <c r="I37" s="5">
        <f t="shared" si="8"/>
        <v>6.6</v>
      </c>
      <c r="J37" s="5">
        <f t="shared" si="9"/>
        <v>6.6</v>
      </c>
      <c r="K37" s="5">
        <f t="shared" si="10"/>
        <v>1</v>
      </c>
      <c r="L37" s="7"/>
    </row>
    <row r="38" spans="1:16" ht="75" x14ac:dyDescent="0.25">
      <c r="A38" s="4" t="s">
        <v>35</v>
      </c>
      <c r="B38" s="9" t="s">
        <v>34</v>
      </c>
      <c r="C38" s="7"/>
      <c r="D38" s="7">
        <v>33.1</v>
      </c>
      <c r="E38" s="7">
        <v>33.1</v>
      </c>
      <c r="F38" s="7">
        <v>33.1</v>
      </c>
      <c r="G38" s="20">
        <v>33.1</v>
      </c>
      <c r="H38" s="7">
        <v>42</v>
      </c>
      <c r="I38" s="5" t="e">
        <f t="shared" si="8"/>
        <v>#DIV/0!</v>
      </c>
      <c r="J38" s="5" t="e">
        <f t="shared" si="9"/>
        <v>#DIV/0!</v>
      </c>
      <c r="K38" s="5" t="e">
        <f t="shared" si="10"/>
        <v>#DIV/0!</v>
      </c>
      <c r="L38" s="7"/>
    </row>
    <row r="39" spans="1:16" x14ac:dyDescent="0.25">
      <c r="A39" s="4" t="s">
        <v>18</v>
      </c>
      <c r="B39" s="7"/>
      <c r="C39" s="7"/>
      <c r="D39" s="7">
        <v>0</v>
      </c>
      <c r="E39" s="7">
        <v>0</v>
      </c>
      <c r="F39" s="7">
        <v>0</v>
      </c>
      <c r="G39" s="20">
        <v>0</v>
      </c>
      <c r="H39" s="7">
        <v>42</v>
      </c>
      <c r="I39" s="5" t="e">
        <f t="shared" si="8"/>
        <v>#DIV/0!</v>
      </c>
      <c r="J39" s="5" t="e">
        <f t="shared" si="9"/>
        <v>#DIV/0!</v>
      </c>
      <c r="K39" s="5" t="e">
        <f t="shared" si="10"/>
        <v>#DIV/0!</v>
      </c>
      <c r="L39" s="7"/>
    </row>
    <row r="40" spans="1:16" s="17" customFormat="1" ht="29.25" x14ac:dyDescent="0.25">
      <c r="A40" s="15" t="s">
        <v>36</v>
      </c>
      <c r="B40" s="16"/>
      <c r="C40" s="16"/>
      <c r="D40" s="16">
        <f>(D42*H42)</f>
        <v>0</v>
      </c>
      <c r="E40" s="16">
        <f>(E42*H42)</f>
        <v>31</v>
      </c>
      <c r="F40" s="16">
        <f>(F42*H42)</f>
        <v>0</v>
      </c>
      <c r="G40" s="16">
        <f>G42*H42</f>
        <v>0</v>
      </c>
      <c r="H40" s="16">
        <v>100</v>
      </c>
      <c r="I40" s="14">
        <f t="shared" si="8"/>
        <v>0</v>
      </c>
      <c r="J40" s="14">
        <f t="shared" si="9"/>
        <v>0</v>
      </c>
      <c r="K40" s="14" t="e">
        <f t="shared" si="10"/>
        <v>#DIV/0!</v>
      </c>
      <c r="L40" s="16"/>
    </row>
    <row r="41" spans="1:16" ht="45" x14ac:dyDescent="0.25">
      <c r="A41" s="8" t="s">
        <v>37</v>
      </c>
      <c r="B41" s="7"/>
      <c r="C41" s="7"/>
      <c r="D41" s="7">
        <v>95.4</v>
      </c>
      <c r="E41" s="7">
        <v>96.2</v>
      </c>
      <c r="F41" s="7">
        <v>95.4</v>
      </c>
      <c r="G41" s="20">
        <v>95.4</v>
      </c>
      <c r="H41" s="7">
        <v>100</v>
      </c>
      <c r="I41" s="5">
        <f t="shared" si="8"/>
        <v>0</v>
      </c>
      <c r="J41" s="5">
        <f t="shared" si="9"/>
        <v>0</v>
      </c>
      <c r="K41" s="5" t="e">
        <f t="shared" si="10"/>
        <v>#DIV/0!</v>
      </c>
      <c r="L41" s="7"/>
    </row>
    <row r="42" spans="1:16" x14ac:dyDescent="0.25">
      <c r="A42" s="4" t="s">
        <v>18</v>
      </c>
      <c r="B42" s="7"/>
      <c r="C42" s="7"/>
      <c r="D42" s="7">
        <v>0</v>
      </c>
      <c r="E42" s="7">
        <v>0.31</v>
      </c>
      <c r="F42" s="7">
        <v>0</v>
      </c>
      <c r="G42" s="20">
        <v>0</v>
      </c>
      <c r="H42" s="7">
        <v>100</v>
      </c>
      <c r="I42" s="5">
        <f t="shared" si="8"/>
        <v>0</v>
      </c>
      <c r="J42" s="5">
        <f>(G42-D42)/(E42-D42)</f>
        <v>0</v>
      </c>
      <c r="K42" s="5" t="e">
        <f>J42/I42*100%</f>
        <v>#DIV/0!</v>
      </c>
      <c r="L42" s="7"/>
    </row>
    <row r="43" spans="1:16" s="17" customFormat="1" ht="29.25" x14ac:dyDescent="0.25">
      <c r="A43" s="15" t="s">
        <v>38</v>
      </c>
      <c r="B43" s="16"/>
      <c r="C43" s="16"/>
      <c r="D43" s="16">
        <f>D45*H45</f>
        <v>0</v>
      </c>
      <c r="E43" s="16">
        <f>E45*H45</f>
        <v>100</v>
      </c>
      <c r="F43" s="16">
        <f>F45*H45</f>
        <v>100</v>
      </c>
      <c r="G43" s="16">
        <f>G45*H45</f>
        <v>100</v>
      </c>
      <c r="H43" s="16">
        <v>100</v>
      </c>
      <c r="I43" s="14">
        <f t="shared" si="8"/>
        <v>1</v>
      </c>
      <c r="J43" s="14">
        <f t="shared" si="9"/>
        <v>1</v>
      </c>
      <c r="K43" s="14">
        <f t="shared" si="10"/>
        <v>1</v>
      </c>
      <c r="L43" s="16"/>
    </row>
    <row r="44" spans="1:16" ht="30" x14ac:dyDescent="0.25">
      <c r="A44" s="10" t="s">
        <v>39</v>
      </c>
      <c r="B44" s="7"/>
      <c r="C44" s="7"/>
      <c r="D44" s="7">
        <v>92.3</v>
      </c>
      <c r="E44" s="7">
        <v>100</v>
      </c>
      <c r="F44" s="7">
        <v>100</v>
      </c>
      <c r="G44" s="20">
        <v>100</v>
      </c>
      <c r="H44" s="7">
        <v>100</v>
      </c>
      <c r="I44" s="5">
        <f t="shared" si="8"/>
        <v>1</v>
      </c>
      <c r="J44" s="5">
        <f t="shared" si="9"/>
        <v>1</v>
      </c>
      <c r="K44" s="5">
        <f t="shared" si="10"/>
        <v>1</v>
      </c>
      <c r="L44" s="7"/>
    </row>
    <row r="45" spans="1:16" x14ac:dyDescent="0.25">
      <c r="A45" s="4" t="s">
        <v>18</v>
      </c>
      <c r="B45" s="7"/>
      <c r="C45" s="7"/>
      <c r="D45" s="7">
        <v>0</v>
      </c>
      <c r="E45" s="7">
        <v>1</v>
      </c>
      <c r="F45" s="7">
        <v>1</v>
      </c>
      <c r="G45" s="20">
        <v>1</v>
      </c>
      <c r="H45" s="7">
        <v>100</v>
      </c>
      <c r="I45" s="7">
        <f t="shared" si="8"/>
        <v>1</v>
      </c>
      <c r="J45" s="7">
        <f t="shared" si="9"/>
        <v>1</v>
      </c>
      <c r="K45" s="7">
        <f t="shared" si="10"/>
        <v>1</v>
      </c>
      <c r="L45" s="7"/>
    </row>
    <row r="47" spans="1:16" x14ac:dyDescent="0.25">
      <c r="B47" s="1" t="s">
        <v>42</v>
      </c>
    </row>
    <row r="48" spans="1:16" x14ac:dyDescent="0.25">
      <c r="B48" s="1" t="s">
        <v>40</v>
      </c>
      <c r="G48" s="17" t="s">
        <v>44</v>
      </c>
    </row>
    <row r="50" spans="1:7" x14ac:dyDescent="0.25">
      <c r="B50" s="1" t="s">
        <v>41</v>
      </c>
      <c r="G50" s="17" t="s">
        <v>45</v>
      </c>
    </row>
    <row r="52" spans="1:7" x14ac:dyDescent="0.25">
      <c r="A52" s="11"/>
      <c r="B52" s="1" t="s">
        <v>43</v>
      </c>
      <c r="G52" s="17" t="s">
        <v>46</v>
      </c>
    </row>
  </sheetData>
  <mergeCells count="3">
    <mergeCell ref="A2:L2"/>
    <mergeCell ref="A3:L3"/>
    <mergeCell ref="A4:L4"/>
  </mergeCells>
  <pageMargins left="0.70866141732283472" right="0.70866141732283472" top="0.74803149606299213" bottom="0.74803149606299213" header="0.31496062992125984" footer="0.31496062992125984"/>
  <pageSetup paperSize="9" scale="3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="60" workbookViewId="0">
      <selection activeCell="E13" sqref="E13"/>
    </sheetView>
  </sheetViews>
  <sheetFormatPr defaultRowHeight="15" x14ac:dyDescent="0.25"/>
  <cols>
    <col min="1" max="1" width="22.140625" style="1" customWidth="1"/>
    <col min="2" max="2" width="9.140625" style="1"/>
    <col min="3" max="3" width="12.140625" style="1" customWidth="1"/>
    <col min="4" max="5" width="9.140625" style="1"/>
    <col min="6" max="6" width="13" style="1" customWidth="1"/>
    <col min="7" max="7" width="18.85546875" style="1" customWidth="1"/>
    <col min="8" max="8" width="9.140625" style="1"/>
    <col min="9" max="9" width="15.140625" style="1" customWidth="1"/>
    <col min="10" max="11" width="16.85546875" style="1" customWidth="1"/>
    <col min="12" max="12" width="13.85546875" style="1" customWidth="1"/>
    <col min="13" max="16384" width="9.140625" style="1"/>
  </cols>
  <sheetData>
    <row r="1" spans="1:12" x14ac:dyDescent="0.25">
      <c r="L1" s="1" t="s">
        <v>14</v>
      </c>
    </row>
    <row r="2" spans="1:12" x14ac:dyDescent="0.25">
      <c r="A2" s="23" t="s">
        <v>47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x14ac:dyDescent="0.2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x14ac:dyDescent="0.25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6" spans="1:12" ht="168" customHeight="1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</row>
    <row r="7" spans="1:12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</row>
    <row r="8" spans="1:12" ht="30" x14ac:dyDescent="0.25">
      <c r="A8" s="4" t="s">
        <v>15</v>
      </c>
      <c r="B8" s="3" t="s">
        <v>16</v>
      </c>
      <c r="C8" s="3" t="s">
        <v>16</v>
      </c>
      <c r="D8" s="3" t="s">
        <v>16</v>
      </c>
      <c r="E8" s="3" t="s">
        <v>16</v>
      </c>
      <c r="F8" s="3" t="s">
        <v>16</v>
      </c>
      <c r="G8" s="3" t="s">
        <v>16</v>
      </c>
      <c r="H8" s="3" t="s">
        <v>16</v>
      </c>
      <c r="I8" s="3"/>
      <c r="J8" s="3"/>
      <c r="K8" s="3"/>
      <c r="L8" s="3"/>
    </row>
    <row r="9" spans="1:12" ht="72" x14ac:dyDescent="0.25">
      <c r="A9" s="12" t="s">
        <v>17</v>
      </c>
      <c r="B9" s="13"/>
      <c r="C9" s="13"/>
      <c r="D9" s="14">
        <f>'2019 год  приложение 2'!D9</f>
        <v>5</v>
      </c>
      <c r="E9" s="14">
        <f>'2019 год  приложение 2'!E9</f>
        <v>100</v>
      </c>
      <c r="F9" s="14">
        <f>'2019 год  приложение 2'!F9</f>
        <v>55.800000000000004</v>
      </c>
      <c r="G9" s="14">
        <f>'2019 год  приложение 2'!G9</f>
        <v>55.800000000000004</v>
      </c>
      <c r="H9" s="14">
        <f>'2019 год  приложение 2'!H9</f>
        <v>100</v>
      </c>
      <c r="I9" s="14">
        <f>'2019 год  приложение 2'!I9</f>
        <v>0.53473684210526318</v>
      </c>
      <c r="J9" s="14">
        <f>'2019 год  приложение 2'!J9</f>
        <v>0.53473684210526318</v>
      </c>
      <c r="K9" s="14">
        <f>'2019 год  приложение 2'!K9</f>
        <v>1</v>
      </c>
      <c r="L9" s="13"/>
    </row>
    <row r="10" spans="1:12" ht="57.75" x14ac:dyDescent="0.25">
      <c r="A10" s="15" t="s">
        <v>25</v>
      </c>
      <c r="B10" s="16"/>
      <c r="C10" s="16"/>
      <c r="D10" s="14">
        <f>'2019 год  приложение 2'!D22</f>
        <v>20</v>
      </c>
      <c r="E10" s="14">
        <f>'2019 год  приложение 2'!E22</f>
        <v>30.8</v>
      </c>
      <c r="F10" s="14">
        <f>'2019 год  приложение 2'!F22</f>
        <v>28.6</v>
      </c>
      <c r="G10" s="14">
        <f>'2019 год  приложение 2'!G22</f>
        <v>28.6</v>
      </c>
      <c r="H10" s="14">
        <f>'2019 год  приложение 2'!H22</f>
        <v>100</v>
      </c>
      <c r="I10" s="14">
        <f>'2019 год  приложение 2'!I22</f>
        <v>0.79629629629629639</v>
      </c>
      <c r="J10" s="14">
        <f>'2019 год  приложение 2'!J22</f>
        <v>0.79629629629629639</v>
      </c>
      <c r="K10" s="14">
        <f>'2019 год  приложение 2'!K22</f>
        <v>1</v>
      </c>
      <c r="L10" s="16"/>
    </row>
    <row r="11" spans="1:12" ht="72" x14ac:dyDescent="0.25">
      <c r="A11" s="15" t="s">
        <v>32</v>
      </c>
      <c r="B11" s="16"/>
      <c r="C11" s="16"/>
      <c r="D11" s="14">
        <f>'2019 год  приложение 2'!D35</f>
        <v>0</v>
      </c>
      <c r="E11" s="14">
        <f>'2019 год  приложение 2'!E35</f>
        <v>5.8000000000000007</v>
      </c>
      <c r="F11" s="14">
        <f>'2019 год  приложение 2'!F35</f>
        <v>38.28</v>
      </c>
      <c r="G11" s="14">
        <f>'2019 год  приложение 2'!G35</f>
        <v>38.28</v>
      </c>
      <c r="H11" s="14">
        <f>'2019 год  приложение 2'!H35</f>
        <v>100</v>
      </c>
      <c r="I11" s="14">
        <f>'2019 год  приложение 2'!I35</f>
        <v>6.6</v>
      </c>
      <c r="J11" s="14">
        <f>'2019 год  приложение 2'!J35</f>
        <v>6.6</v>
      </c>
      <c r="K11" s="14">
        <f>'2019 год  приложение 2'!K35</f>
        <v>1</v>
      </c>
      <c r="L11" s="16"/>
    </row>
    <row r="12" spans="1:12" ht="100.5" x14ac:dyDescent="0.25">
      <c r="A12" s="15" t="s">
        <v>36</v>
      </c>
      <c r="B12" s="16"/>
      <c r="C12" s="16"/>
      <c r="D12" s="14">
        <f>'2019 год  приложение 2'!D40</f>
        <v>0</v>
      </c>
      <c r="E12" s="14">
        <f>'2019 год  приложение 2'!E40</f>
        <v>31</v>
      </c>
      <c r="F12" s="14">
        <f>'2019 год  приложение 2'!F40</f>
        <v>0</v>
      </c>
      <c r="G12" s="14">
        <f>'2019 год  приложение 2'!G40</f>
        <v>0</v>
      </c>
      <c r="H12" s="14">
        <f>'2019 год  приложение 2'!H40</f>
        <v>100</v>
      </c>
      <c r="I12" s="14">
        <f>'2019 год  приложение 2'!I40</f>
        <v>0</v>
      </c>
      <c r="J12" s="14">
        <f>'2019 год  приложение 2'!J40</f>
        <v>0</v>
      </c>
      <c r="K12" s="14" t="e">
        <f>'2019 год  приложение 2'!K40</f>
        <v>#DIV/0!</v>
      </c>
      <c r="L12" s="16"/>
    </row>
    <row r="13" spans="1:12" ht="72" x14ac:dyDescent="0.25">
      <c r="A13" s="15" t="s">
        <v>38</v>
      </c>
      <c r="B13" s="16"/>
      <c r="C13" s="16"/>
      <c r="D13" s="14">
        <f>'2019 год  приложение 2'!D43</f>
        <v>0</v>
      </c>
      <c r="E13" s="14">
        <f>'2019 год  приложение 2'!E43</f>
        <v>100</v>
      </c>
      <c r="F13" s="14">
        <f>'2019 год  приложение 2'!F43</f>
        <v>100</v>
      </c>
      <c r="G13" s="14">
        <f>'2019 год  приложение 2'!G43</f>
        <v>100</v>
      </c>
      <c r="H13" s="14">
        <f>'2019 год  приложение 2'!H43</f>
        <v>100</v>
      </c>
      <c r="I13" s="14">
        <f>'2019 год  приложение 2'!I43</f>
        <v>1</v>
      </c>
      <c r="J13" s="14">
        <f>'2019 год  приложение 2'!J43</f>
        <v>1</v>
      </c>
      <c r="K13" s="14">
        <f>'2019 год  приложение 2'!K43</f>
        <v>1</v>
      </c>
      <c r="L13" s="16"/>
    </row>
    <row r="15" spans="1:12" x14ac:dyDescent="0.25">
      <c r="B15" s="1" t="s">
        <v>42</v>
      </c>
    </row>
    <row r="16" spans="1:12" x14ac:dyDescent="0.25">
      <c r="B16" s="1" t="s">
        <v>40</v>
      </c>
      <c r="G16" s="1" t="s">
        <v>44</v>
      </c>
    </row>
    <row r="18" spans="1:7" x14ac:dyDescent="0.25">
      <c r="B18" s="1" t="s">
        <v>41</v>
      </c>
      <c r="G18" s="1" t="s">
        <v>45</v>
      </c>
    </row>
    <row r="20" spans="1:7" x14ac:dyDescent="0.25">
      <c r="A20" s="11"/>
      <c r="B20" s="1" t="s">
        <v>43</v>
      </c>
      <c r="G20" s="1" t="s">
        <v>46</v>
      </c>
    </row>
  </sheetData>
  <mergeCells count="3">
    <mergeCell ref="A2:L2"/>
    <mergeCell ref="A3:L3"/>
    <mergeCell ref="A4:L4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2019 год  приложение 2</vt:lpstr>
      <vt:lpstr>СВОД</vt:lpstr>
      <vt:lpstr>'2019 год  приложение 2'!Область_печати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2020-03-10T07:45:10Z</dcterms:modified>
</cp:coreProperties>
</file>